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480" yWindow="45" windowWidth="11325" windowHeight="7245" activeTab="0"/>
  </bookViews>
  <sheets>
    <sheet name="PR2 e PWM resolution" sheetId="1" r:id="rId1"/>
    <sheet name="PWM duty cycle" sheetId="2" r:id="rId2"/>
    <sheet name="ADC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Miguel Matos Dias</author>
  </authors>
  <commentList>
    <comment ref="H3" authorId="0">
      <text>
        <r>
          <rPr>
            <sz val="8"/>
            <rFont val="Tahoma"/>
            <family val="0"/>
          </rPr>
          <t xml:space="preserve">Estes são os valores do PWM Duty cycle pode tomar.
</t>
        </r>
      </text>
    </comment>
    <comment ref="E5" authorId="0">
      <text>
        <r>
          <rPr>
            <b/>
            <sz val="8"/>
            <rFont val="Tahoma"/>
            <family val="0"/>
          </rPr>
          <t>Mudar este valor caso se queira utilizar outra gama de frequências.</t>
        </r>
      </text>
    </comment>
  </commentList>
</comments>
</file>

<file path=xl/sharedStrings.xml><?xml version="1.0" encoding="utf-8"?>
<sst xmlns="http://schemas.openxmlformats.org/spreadsheetml/2006/main" count="32" uniqueCount="32">
  <si>
    <t>Frequência (Hz)</t>
  </si>
  <si>
    <t>PR2</t>
  </si>
  <si>
    <t>Dec</t>
  </si>
  <si>
    <t>Hex</t>
  </si>
  <si>
    <t>Fosc (MHz)</t>
  </si>
  <si>
    <t>TMR2 pres</t>
  </si>
  <si>
    <t>PWM Resolution</t>
  </si>
  <si>
    <t>HEX</t>
  </si>
  <si>
    <t>B0</t>
  </si>
  <si>
    <t>C3</t>
  </si>
  <si>
    <t>D6</t>
  </si>
  <si>
    <t>EA</t>
  </si>
  <si>
    <t>FF</t>
  </si>
  <si>
    <t>Valor escolhido em Dec</t>
  </si>
  <si>
    <t>dec</t>
  </si>
  <si>
    <t>CCP2</t>
  </si>
  <si>
    <t>ADC</t>
  </si>
  <si>
    <t>TAD</t>
  </si>
  <si>
    <t>TOSC</t>
  </si>
  <si>
    <t>Resolução (bits)</t>
  </si>
  <si>
    <t>Time Conversion</t>
  </si>
  <si>
    <t>valor</t>
  </si>
  <si>
    <t>nstep</t>
  </si>
  <si>
    <t>rpm</t>
  </si>
  <si>
    <t>pps</t>
  </si>
  <si>
    <t>Twait (s)</t>
  </si>
  <si>
    <t>freq(Hz)</t>
  </si>
  <si>
    <t>TIMR0</t>
  </si>
  <si>
    <t>Tosc</t>
  </si>
  <si>
    <t>Fosc(MHz)</t>
  </si>
  <si>
    <t>Prescaler</t>
  </si>
  <si>
    <t>Duty cycle 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</si>
</sst>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%"/>
    <numFmt numFmtId="166" formatCode="0.0%"/>
    <numFmt numFmtId="167" formatCode="0.000000"/>
    <numFmt numFmtId="168" formatCode="0.0000000"/>
    <numFmt numFmtId="169" formatCode="#\ ???/???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 horizontal="center"/>
    </xf>
    <xf numFmtId="11" fontId="0" fillId="0" borderId="0" xfId="0" applyNumberFormat="1" applyAlignment="1">
      <alignment/>
    </xf>
    <xf numFmtId="0" fontId="1" fillId="4" borderId="0" xfId="0" applyFont="1" applyFill="1" applyAlignment="1">
      <alignment horizontal="center"/>
    </xf>
    <xf numFmtId="1" fontId="0" fillId="4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justify" vertical="center"/>
    </xf>
    <xf numFmtId="168" fontId="0" fillId="0" borderId="0" xfId="0" applyNumberFormat="1" applyAlignment="1">
      <alignment horizontal="center"/>
    </xf>
    <xf numFmtId="0" fontId="1" fillId="5" borderId="0" xfId="0" applyFont="1" applyFill="1" applyAlignment="1">
      <alignment horizontal="center" vertical="justify" shrinkToFit="1"/>
    </xf>
    <xf numFmtId="0" fontId="0" fillId="5" borderId="0" xfId="0" applyFont="1" applyFill="1" applyAlignment="1">
      <alignment horizontal="center"/>
    </xf>
    <xf numFmtId="0" fontId="0" fillId="5" borderId="0" xfId="0" applyFill="1" applyAlignment="1">
      <alignment horizontal="center" vertical="justify" shrinkToFit="1"/>
    </xf>
    <xf numFmtId="0" fontId="0" fillId="6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0" fillId="8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10</xdr:row>
      <xdr:rowOff>85725</xdr:rowOff>
    </xdr:from>
    <xdr:to>
      <xdr:col>5</xdr:col>
      <xdr:colOff>371475</xdr:colOff>
      <xdr:row>15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90800" y="1704975"/>
          <a:ext cx="18478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Timer2 prescaler so pode tomar valores de: 1, 4 e 16.</a:t>
          </a:r>
        </a:p>
      </xdr:txBody>
    </xdr:sp>
    <xdr:clientData/>
  </xdr:twoCellAnchor>
  <xdr:twoCellAnchor>
    <xdr:from>
      <xdr:col>5</xdr:col>
      <xdr:colOff>1123950</xdr:colOff>
      <xdr:row>23</xdr:row>
      <xdr:rowOff>123825</xdr:rowOff>
    </xdr:from>
    <xdr:to>
      <xdr:col>13</xdr:col>
      <xdr:colOff>552450</xdr:colOff>
      <xdr:row>49</xdr:row>
      <xdr:rowOff>47625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191125" y="3848100"/>
          <a:ext cx="5476875" cy="413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Quanto mais alto for o valor do Prescaler mais baixa pode ser a frequência do PWM gerado.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Exemplo: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Frequência do PIC = 20 MHz
Valor do Prescaler = 16 (registo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T2CON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do PIC)
Frequência PWM desejada = 1230 Hz (valor mais baixo que se consegue com o PIC)
Utilizando a tabela ao lado e mudando o valor na célula A41 (azul claro), para 1220, o valor a colocar no registo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PR2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é o valor que aparece na célula C41 (cor-de-rosa; 0xFD para 1230 Hz).
Os valores a colocar no CCPR1L (basta apenas configurar este registo, esquecer os outros dois bits menos significativos) ou CCPR2L, dependendo de qual dos PWM se queira utilizar, encontram-se na coluna L (cor de laranja). Ou seja para um duty cycle de 20%, para a referida frequência (1230 Hz), o valor de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CCPR1L = 0x32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Se em vez de o valor do prescaler fosse 4, não seria possivel gerar qualquer PWM visto que:
PR2 = 0x3F7 (superior a 8 bits, este valor nunca deve ser superior a 255 (0xFF))
CCPR1L = 0xCB (a 20%, mas isto dava asneira na certa, visto que para 30% o valor já é superior a 8 bits ou seja 255).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 valor a utilizar no prescaler é assim de extrema importância para gerar o PWM correcto.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11</xdr:row>
      <xdr:rowOff>123825</xdr:rowOff>
    </xdr:from>
    <xdr:to>
      <xdr:col>12</xdr:col>
      <xdr:colOff>542925</xdr:colOff>
      <xdr:row>14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181600" y="1905000"/>
          <a:ext cx="31051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 valor do Prescaler do TIMER0 pode tomar os seguintes valores: 2, 4, 6, 8, 16, 32, 64, 128 e 256.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2"/>
  <dimension ref="A1:N70"/>
  <sheetViews>
    <sheetView tabSelected="1" workbookViewId="0" topLeftCell="A20">
      <selection activeCell="F21" sqref="F21"/>
    </sheetView>
  </sheetViews>
  <sheetFormatPr defaultColWidth="9.140625" defaultRowHeight="12.75"/>
  <cols>
    <col min="1" max="1" width="15.7109375" style="0" customWidth="1"/>
    <col min="2" max="2" width="11.57421875" style="0" customWidth="1"/>
    <col min="3" max="3" width="10.140625" style="0" customWidth="1"/>
    <col min="4" max="4" width="14.421875" style="0" customWidth="1"/>
    <col min="6" max="6" width="17.28125" style="0" customWidth="1"/>
    <col min="7" max="7" width="6.57421875" style="0" customWidth="1"/>
    <col min="8" max="8" width="13.28125" style="0" customWidth="1"/>
    <col min="9" max="9" width="9.00390625" style="0" bestFit="1" customWidth="1"/>
    <col min="13" max="13" width="17.140625" style="0" customWidth="1"/>
  </cols>
  <sheetData>
    <row r="1" spans="2:6" ht="12.75">
      <c r="B1" s="17" t="s">
        <v>1</v>
      </c>
      <c r="C1" s="18"/>
      <c r="F1" s="1"/>
    </row>
    <row r="2" spans="1:12" ht="12.75">
      <c r="A2" s="1" t="s">
        <v>0</v>
      </c>
      <c r="B2" s="1" t="s">
        <v>2</v>
      </c>
      <c r="C2" s="1" t="s">
        <v>3</v>
      </c>
      <c r="D2" s="1"/>
      <c r="E2" s="1"/>
      <c r="F2" s="1" t="s">
        <v>6</v>
      </c>
      <c r="H2" s="1" t="s">
        <v>31</v>
      </c>
      <c r="I2" s="1"/>
      <c r="J2" s="1"/>
      <c r="K2" s="1" t="s">
        <v>14</v>
      </c>
      <c r="L2" s="1" t="s">
        <v>7</v>
      </c>
    </row>
    <row r="3" spans="1:14" ht="12.75">
      <c r="A3" s="2">
        <v>10</v>
      </c>
      <c r="B3" s="3">
        <f>((1/A3)/(4*(1/($E$3*1000000))*$E$5))-1</f>
        <v>6249.000000000001</v>
      </c>
      <c r="C3" s="9" t="str">
        <f>DEC2HEX(B3,6)</f>
        <v>001869</v>
      </c>
      <c r="D3" s="7" t="s">
        <v>4</v>
      </c>
      <c r="E3" s="8">
        <v>4</v>
      </c>
      <c r="F3" s="4">
        <f>LOG((1/A3)/((1/($E$3*1000000))*$E$5))/LOG(2)</f>
        <v>14.60964047443681</v>
      </c>
      <c r="H3" s="11">
        <v>0</v>
      </c>
      <c r="I3" s="5">
        <f>(H3)*(1/$E$8)</f>
        <v>0</v>
      </c>
      <c r="J3" s="5">
        <f>$E$3/1000000</f>
        <v>4E-06</v>
      </c>
      <c r="K3" s="5">
        <f>I3/($J$3*$E$5)</f>
        <v>0</v>
      </c>
      <c r="L3" s="26" t="str">
        <f>DEC2HEX(K3,6)</f>
        <v>000000</v>
      </c>
      <c r="M3" s="10" t="str">
        <f>DEC2BIN(K3,10)</f>
        <v>0000000000</v>
      </c>
      <c r="N3">
        <f>I3/(1/($E$3*1000000)*$E$5)</f>
        <v>0</v>
      </c>
    </row>
    <row r="4" spans="1:14" ht="12.75">
      <c r="A4" s="2">
        <f>A3+10</f>
        <v>20</v>
      </c>
      <c r="B4" s="3">
        <f aca="true" t="shared" si="0" ref="B4:B41">((1/A4)/(4*(1/($E$3*1000000))*$E$5))-1</f>
        <v>3124.0000000000005</v>
      </c>
      <c r="C4" s="9" t="str">
        <f>DEC2HEX(B4,6)</f>
        <v>000C34</v>
      </c>
      <c r="D4" s="8"/>
      <c r="E4" s="8"/>
      <c r="F4" s="4">
        <f aca="true" t="shared" si="1" ref="F4:F41">LOG((1/A4)/((1/($E$3*1000000))*$E$5))/LOG(2)</f>
        <v>13.60964047443681</v>
      </c>
      <c r="H4" s="11">
        <v>5</v>
      </c>
      <c r="I4" s="5">
        <f aca="true" t="shared" si="2" ref="I4:I23">(H4)*(1/$E$8)</f>
        <v>0.0016129032258064516</v>
      </c>
      <c r="J4" s="5"/>
      <c r="K4" s="5">
        <f aca="true" t="shared" si="3" ref="K4:K23">I4/($J$3*$E$5)</f>
        <v>25.201612903225808</v>
      </c>
      <c r="L4" s="26" t="str">
        <f>DEC2HEX(K4,6)</f>
        <v>000019</v>
      </c>
      <c r="M4" s="10" t="str">
        <f>DEC2BIN(K4,10)</f>
        <v>0000011001</v>
      </c>
      <c r="N4">
        <f aca="true" t="shared" si="4" ref="N4:N23">I4/(1/($E$3*1000000)*$E$5)</f>
        <v>403.2258064516129</v>
      </c>
    </row>
    <row r="5" spans="1:14" ht="12.75">
      <c r="A5" s="2">
        <f aca="true" t="shared" si="5" ref="A5:A12">A4+10</f>
        <v>30</v>
      </c>
      <c r="B5" s="3">
        <f t="shared" si="0"/>
        <v>2082.3333333333335</v>
      </c>
      <c r="C5" s="9" t="str">
        <f>DEC2HEX(B5,6)</f>
        <v>000822</v>
      </c>
      <c r="D5" s="7" t="s">
        <v>5</v>
      </c>
      <c r="E5" s="8">
        <v>16</v>
      </c>
      <c r="F5" s="4">
        <f t="shared" si="1"/>
        <v>13.024677973715656</v>
      </c>
      <c r="H5" s="11">
        <v>10</v>
      </c>
      <c r="I5" s="5">
        <f t="shared" si="2"/>
        <v>0.0032258064516129032</v>
      </c>
      <c r="J5" s="5"/>
      <c r="K5" s="5">
        <f t="shared" si="3"/>
        <v>50.403225806451616</v>
      </c>
      <c r="L5" s="26" t="str">
        <f>DEC2HEX(K5,6)</f>
        <v>000032</v>
      </c>
      <c r="M5" s="10" t="str">
        <f>DEC2BIN(K5,10)</f>
        <v>0000110010</v>
      </c>
      <c r="N5">
        <f t="shared" si="4"/>
        <v>806.4516129032259</v>
      </c>
    </row>
    <row r="6" spans="1:14" ht="12.75">
      <c r="A6" s="2">
        <f t="shared" si="5"/>
        <v>40</v>
      </c>
      <c r="B6" s="3">
        <f t="shared" si="0"/>
        <v>1561.5000000000002</v>
      </c>
      <c r="C6" s="9" t="str">
        <f>DEC2HEX(B6,6)</f>
        <v>000619</v>
      </c>
      <c r="D6" s="8"/>
      <c r="E6" s="8"/>
      <c r="F6" s="4">
        <f t="shared" si="1"/>
        <v>12.609640474436812</v>
      </c>
      <c r="H6" s="11">
        <f>H5+5</f>
        <v>15</v>
      </c>
      <c r="I6" s="5">
        <f t="shared" si="2"/>
        <v>0.004838709677419355</v>
      </c>
      <c r="J6" s="5"/>
      <c r="K6" s="5">
        <f t="shared" si="3"/>
        <v>75.60483870967742</v>
      </c>
      <c r="L6" s="26" t="str">
        <f>DEC2HEX(K6,6)</f>
        <v>00004B</v>
      </c>
      <c r="M6" s="10" t="str">
        <f>DEC2BIN(K6,10)</f>
        <v>0001001011</v>
      </c>
      <c r="N6">
        <f t="shared" si="4"/>
        <v>1209.6774193548388</v>
      </c>
    </row>
    <row r="7" spans="1:14" ht="12.75">
      <c r="A7" s="2">
        <f t="shared" si="5"/>
        <v>50</v>
      </c>
      <c r="B7" s="3">
        <f t="shared" si="0"/>
        <v>1249</v>
      </c>
      <c r="C7" s="9" t="str">
        <f>DEC2HEX(B7,6)</f>
        <v>0004E1</v>
      </c>
      <c r="D7" s="8"/>
      <c r="E7" s="8"/>
      <c r="F7" s="4">
        <f t="shared" si="1"/>
        <v>12.287712379549449</v>
      </c>
      <c r="H7" s="11">
        <f aca="true" t="shared" si="6" ref="H7:H22">H6+5</f>
        <v>20</v>
      </c>
      <c r="I7" s="5">
        <f t="shared" si="2"/>
        <v>0.0064516129032258064</v>
      </c>
      <c r="J7" s="5"/>
      <c r="K7" s="5">
        <f t="shared" si="3"/>
        <v>100.80645161290323</v>
      </c>
      <c r="L7" s="26" t="str">
        <f>DEC2HEX(K7,6)</f>
        <v>000064</v>
      </c>
      <c r="M7" s="10" t="str">
        <f>DEC2BIN(K7,10)</f>
        <v>0001100100</v>
      </c>
      <c r="N7">
        <f t="shared" si="4"/>
        <v>1612.9032258064517</v>
      </c>
    </row>
    <row r="8" spans="1:14" ht="12.75">
      <c r="A8" s="2">
        <f t="shared" si="5"/>
        <v>60</v>
      </c>
      <c r="B8" s="3">
        <f t="shared" si="0"/>
        <v>1040.6666666666667</v>
      </c>
      <c r="C8" s="9" t="str">
        <f>DEC2HEX(B8,6)</f>
        <v>000410</v>
      </c>
      <c r="D8" s="21" t="s">
        <v>13</v>
      </c>
      <c r="E8" s="22">
        <f>A41</f>
        <v>3100</v>
      </c>
      <c r="F8" s="4">
        <f t="shared" si="1"/>
        <v>12.024677973715656</v>
      </c>
      <c r="H8" s="11">
        <f t="shared" si="6"/>
        <v>25</v>
      </c>
      <c r="I8" s="5">
        <f t="shared" si="2"/>
        <v>0.008064516129032258</v>
      </c>
      <c r="J8" s="5"/>
      <c r="K8" s="5">
        <f t="shared" si="3"/>
        <v>126.00806451612904</v>
      </c>
      <c r="L8" s="26" t="str">
        <f>DEC2HEX(K8,6)</f>
        <v>00007E</v>
      </c>
      <c r="M8" s="10" t="str">
        <f>DEC2BIN(K8,10)</f>
        <v>0001111110</v>
      </c>
      <c r="N8">
        <f t="shared" si="4"/>
        <v>2016.1290322580646</v>
      </c>
    </row>
    <row r="9" spans="1:14" ht="12.75">
      <c r="A9" s="2">
        <f t="shared" si="5"/>
        <v>70</v>
      </c>
      <c r="B9" s="3">
        <f t="shared" si="0"/>
        <v>891.8571428571429</v>
      </c>
      <c r="C9" s="9" t="str">
        <f>DEC2HEX(B9,6)</f>
        <v>00037B</v>
      </c>
      <c r="D9" s="23"/>
      <c r="E9" s="22"/>
      <c r="F9" s="4">
        <f t="shared" si="1"/>
        <v>11.802285552379209</v>
      </c>
      <c r="H9" s="11">
        <f t="shared" si="6"/>
        <v>30</v>
      </c>
      <c r="I9" s="5">
        <f t="shared" si="2"/>
        <v>0.00967741935483871</v>
      </c>
      <c r="J9" s="5"/>
      <c r="K9" s="5">
        <f t="shared" si="3"/>
        <v>151.20967741935485</v>
      </c>
      <c r="L9" s="26" t="str">
        <f>DEC2HEX(K9,6)</f>
        <v>000097</v>
      </c>
      <c r="M9" s="10" t="str">
        <f>DEC2BIN(K9,10)</f>
        <v>0010010111</v>
      </c>
      <c r="N9">
        <f t="shared" si="4"/>
        <v>2419.3548387096776</v>
      </c>
    </row>
    <row r="10" spans="1:14" ht="12.75">
      <c r="A10" s="2">
        <f t="shared" si="5"/>
        <v>80</v>
      </c>
      <c r="B10" s="3">
        <f t="shared" si="0"/>
        <v>780.2500000000001</v>
      </c>
      <c r="C10" s="9" t="str">
        <f>DEC2HEX(B10,6)</f>
        <v>00030C</v>
      </c>
      <c r="D10" s="2"/>
      <c r="E10" s="2"/>
      <c r="F10" s="4">
        <f t="shared" si="1"/>
        <v>11.609640474436812</v>
      </c>
      <c r="H10" s="11">
        <f t="shared" si="6"/>
        <v>35</v>
      </c>
      <c r="I10" s="5">
        <f t="shared" si="2"/>
        <v>0.01129032258064516</v>
      </c>
      <c r="J10" s="5"/>
      <c r="K10" s="5">
        <f t="shared" si="3"/>
        <v>176.41129032258064</v>
      </c>
      <c r="L10" s="26" t="str">
        <f>DEC2HEX(K10,6)</f>
        <v>0000B0</v>
      </c>
      <c r="M10" s="10" t="str">
        <f>DEC2BIN(K10,10)</f>
        <v>0010110000</v>
      </c>
      <c r="N10">
        <f t="shared" si="4"/>
        <v>2822.5806451612902</v>
      </c>
    </row>
    <row r="11" spans="1:14" ht="12.75">
      <c r="A11" s="2">
        <f t="shared" si="5"/>
        <v>90</v>
      </c>
      <c r="B11" s="3">
        <f t="shared" si="0"/>
        <v>693.4444444444445</v>
      </c>
      <c r="C11" s="9" t="str">
        <f>DEC2HEX(B11,6)</f>
        <v>0002B5</v>
      </c>
      <c r="D11" s="2"/>
      <c r="E11" s="2"/>
      <c r="F11" s="4">
        <f t="shared" si="1"/>
        <v>11.4397154729945</v>
      </c>
      <c r="H11" s="11">
        <f t="shared" si="6"/>
        <v>40</v>
      </c>
      <c r="I11" s="5">
        <f t="shared" si="2"/>
        <v>0.012903225806451613</v>
      </c>
      <c r="J11" s="5"/>
      <c r="K11" s="5">
        <f t="shared" si="3"/>
        <v>201.61290322580646</v>
      </c>
      <c r="L11" s="26" t="str">
        <f>DEC2HEX(K11,6)</f>
        <v>0000C9</v>
      </c>
      <c r="M11" s="10" t="str">
        <f>DEC2BIN(K11,10)</f>
        <v>0011001001</v>
      </c>
      <c r="N11">
        <f t="shared" si="4"/>
        <v>3225.8064516129034</v>
      </c>
    </row>
    <row r="12" spans="1:14" ht="12.75">
      <c r="A12" s="2">
        <f t="shared" si="5"/>
        <v>100</v>
      </c>
      <c r="B12" s="3">
        <f t="shared" si="0"/>
        <v>624</v>
      </c>
      <c r="C12" s="9" t="str">
        <f>DEC2HEX(B12,6)</f>
        <v>000270</v>
      </c>
      <c r="D12" s="2"/>
      <c r="E12" s="2"/>
      <c r="F12" s="4">
        <f t="shared" si="1"/>
        <v>11.287712379549449</v>
      </c>
      <c r="H12" s="11">
        <f t="shared" si="6"/>
        <v>45</v>
      </c>
      <c r="I12" s="5">
        <f t="shared" si="2"/>
        <v>0.014516129032258065</v>
      </c>
      <c r="J12" s="5"/>
      <c r="K12" s="5">
        <f t="shared" si="3"/>
        <v>226.81451612903228</v>
      </c>
      <c r="L12" s="26" t="str">
        <f>DEC2HEX(K12,6)</f>
        <v>0000E2</v>
      </c>
      <c r="M12" s="10" t="str">
        <f>DEC2BIN(K12,10)</f>
        <v>0011100010</v>
      </c>
      <c r="N12">
        <f t="shared" si="4"/>
        <v>3629.0322580645166</v>
      </c>
    </row>
    <row r="13" spans="1:14" ht="12.75">
      <c r="A13" s="2">
        <f>A12+100</f>
        <v>200</v>
      </c>
      <c r="B13" s="3">
        <f t="shared" si="0"/>
        <v>311.5</v>
      </c>
      <c r="C13" s="9" t="str">
        <f>DEC2HEX(B13,6)</f>
        <v>000137</v>
      </c>
      <c r="D13" s="2"/>
      <c r="E13" s="2"/>
      <c r="F13" s="4">
        <f t="shared" si="1"/>
        <v>10.287712379549449</v>
      </c>
      <c r="H13" s="11">
        <f t="shared" si="6"/>
        <v>50</v>
      </c>
      <c r="I13" s="5">
        <f t="shared" si="2"/>
        <v>0.016129032258064516</v>
      </c>
      <c r="J13" s="5"/>
      <c r="K13" s="5">
        <f t="shared" si="3"/>
        <v>252.01612903225808</v>
      </c>
      <c r="L13" s="26" t="str">
        <f>DEC2HEX(K13,6)</f>
        <v>0000FC</v>
      </c>
      <c r="M13" s="10" t="str">
        <f>DEC2BIN(K13,10)</f>
        <v>0011111100</v>
      </c>
      <c r="N13">
        <f t="shared" si="4"/>
        <v>4032.2580645161293</v>
      </c>
    </row>
    <row r="14" spans="1:14" ht="12.75">
      <c r="A14" s="2">
        <f aca="true" t="shared" si="7" ref="A14:A21">A13+100</f>
        <v>300</v>
      </c>
      <c r="B14" s="3">
        <f t="shared" si="0"/>
        <v>207.33333333333334</v>
      </c>
      <c r="C14" s="9" t="str">
        <f>DEC2HEX(B14,6)</f>
        <v>0000CF</v>
      </c>
      <c r="D14" s="2"/>
      <c r="E14" s="2"/>
      <c r="F14" s="4">
        <f t="shared" si="1"/>
        <v>9.702749878828294</v>
      </c>
      <c r="H14" s="11">
        <f t="shared" si="6"/>
        <v>55</v>
      </c>
      <c r="I14" s="5">
        <f t="shared" si="2"/>
        <v>0.017741935483870968</v>
      </c>
      <c r="J14" s="5"/>
      <c r="K14" s="5">
        <f t="shared" si="3"/>
        <v>277.2177419354839</v>
      </c>
      <c r="L14" s="26" t="str">
        <f>DEC2HEX(K14,6)</f>
        <v>000115</v>
      </c>
      <c r="M14" s="10" t="str">
        <f>DEC2BIN(K14,10)</f>
        <v>0100010101</v>
      </c>
      <c r="N14">
        <f t="shared" si="4"/>
        <v>4435.483870967742</v>
      </c>
    </row>
    <row r="15" spans="1:14" ht="12.75">
      <c r="A15" s="2">
        <f t="shared" si="7"/>
        <v>400</v>
      </c>
      <c r="B15" s="3">
        <f t="shared" si="0"/>
        <v>155.25</v>
      </c>
      <c r="C15" s="9" t="str">
        <f>DEC2HEX(B15,6)</f>
        <v>00009B</v>
      </c>
      <c r="D15" s="2"/>
      <c r="E15" s="2"/>
      <c r="F15" s="4">
        <f t="shared" si="1"/>
        <v>9.28771237954945</v>
      </c>
      <c r="H15" s="11">
        <f t="shared" si="6"/>
        <v>60</v>
      </c>
      <c r="I15" s="5">
        <f t="shared" si="2"/>
        <v>0.01935483870967742</v>
      </c>
      <c r="J15" s="5"/>
      <c r="K15" s="5">
        <f t="shared" si="3"/>
        <v>302.4193548387097</v>
      </c>
      <c r="L15" s="26" t="str">
        <f>DEC2HEX(K15,6)</f>
        <v>00012E</v>
      </c>
      <c r="M15" s="10" t="str">
        <f>DEC2BIN(K15,10)</f>
        <v>0100101110</v>
      </c>
      <c r="N15">
        <f t="shared" si="4"/>
        <v>4838.709677419355</v>
      </c>
    </row>
    <row r="16" spans="1:14" ht="12.75">
      <c r="A16" s="2">
        <f t="shared" si="7"/>
        <v>500</v>
      </c>
      <c r="B16" s="3">
        <f t="shared" si="0"/>
        <v>124.00000000000001</v>
      </c>
      <c r="C16" s="9" t="str">
        <f>DEC2HEX(B16,6)</f>
        <v>00007C</v>
      </c>
      <c r="D16" s="2"/>
      <c r="E16" s="2"/>
      <c r="F16" s="4">
        <f t="shared" si="1"/>
        <v>8.965784284662087</v>
      </c>
      <c r="H16" s="11">
        <f t="shared" si="6"/>
        <v>65</v>
      </c>
      <c r="I16" s="5">
        <f t="shared" si="2"/>
        <v>0.020967741935483872</v>
      </c>
      <c r="J16" s="5"/>
      <c r="K16" s="5">
        <f t="shared" si="3"/>
        <v>327.62096774193554</v>
      </c>
      <c r="L16" s="26" t="str">
        <f>DEC2HEX(K16,6)</f>
        <v>000147</v>
      </c>
      <c r="M16" s="10" t="str">
        <f>DEC2BIN(K16,10)</f>
        <v>0101000111</v>
      </c>
      <c r="N16">
        <f t="shared" si="4"/>
        <v>5241.935483870969</v>
      </c>
    </row>
    <row r="17" spans="1:14" ht="12.75">
      <c r="A17" s="2">
        <f t="shared" si="7"/>
        <v>600</v>
      </c>
      <c r="B17" s="3">
        <f t="shared" si="0"/>
        <v>103.16666666666667</v>
      </c>
      <c r="C17" s="9" t="str">
        <f>DEC2HEX(B17,6)</f>
        <v>000067</v>
      </c>
      <c r="D17" s="2"/>
      <c r="E17" s="2"/>
      <c r="F17" s="4">
        <f t="shared" si="1"/>
        <v>8.702749878828293</v>
      </c>
      <c r="H17" s="11">
        <f t="shared" si="6"/>
        <v>70</v>
      </c>
      <c r="I17" s="5">
        <f t="shared" si="2"/>
        <v>0.02258064516129032</v>
      </c>
      <c r="J17" s="5"/>
      <c r="K17" s="5">
        <f t="shared" si="3"/>
        <v>352.8225806451613</v>
      </c>
      <c r="L17" s="26" t="str">
        <f>DEC2HEX(K17,6)</f>
        <v>000160</v>
      </c>
      <c r="M17" s="10" t="str">
        <f>DEC2BIN(K17,10)</f>
        <v>0101100000</v>
      </c>
      <c r="N17">
        <f t="shared" si="4"/>
        <v>5645.1612903225805</v>
      </c>
    </row>
    <row r="18" spans="1:14" ht="12.75">
      <c r="A18" s="2">
        <f t="shared" si="7"/>
        <v>700</v>
      </c>
      <c r="B18" s="3">
        <f t="shared" si="0"/>
        <v>88.28571428571429</v>
      </c>
      <c r="C18" s="9" t="str">
        <f>DEC2HEX(B18,6)</f>
        <v>000058</v>
      </c>
      <c r="D18" s="2"/>
      <c r="E18" s="2"/>
      <c r="F18" s="4">
        <f t="shared" si="1"/>
        <v>8.480357457491847</v>
      </c>
      <c r="H18" s="11">
        <f t="shared" si="6"/>
        <v>75</v>
      </c>
      <c r="I18" s="5">
        <f t="shared" si="2"/>
        <v>0.024193548387096774</v>
      </c>
      <c r="J18" s="5"/>
      <c r="K18" s="5">
        <f t="shared" si="3"/>
        <v>378.02419354838713</v>
      </c>
      <c r="L18" s="26" t="str">
        <f>DEC2HEX(K18,6)</f>
        <v>00017A</v>
      </c>
      <c r="M18" s="10" t="str">
        <f>DEC2BIN(K18,10)</f>
        <v>0101111010</v>
      </c>
      <c r="N18">
        <f t="shared" si="4"/>
        <v>6048.387096774194</v>
      </c>
    </row>
    <row r="19" spans="1:14" ht="12.75">
      <c r="A19" s="2">
        <f t="shared" si="7"/>
        <v>800</v>
      </c>
      <c r="B19" s="3">
        <f t="shared" si="0"/>
        <v>77.125</v>
      </c>
      <c r="C19" s="9" t="str">
        <f>DEC2HEX(B19,6)</f>
        <v>00004D</v>
      </c>
      <c r="D19" s="2"/>
      <c r="E19" s="2"/>
      <c r="F19" s="4">
        <f t="shared" si="1"/>
        <v>8.28771237954945</v>
      </c>
      <c r="H19" s="11">
        <f t="shared" si="6"/>
        <v>80</v>
      </c>
      <c r="I19" s="5">
        <f t="shared" si="2"/>
        <v>0.025806451612903226</v>
      </c>
      <c r="J19" s="5"/>
      <c r="K19" s="5">
        <f t="shared" si="3"/>
        <v>403.2258064516129</v>
      </c>
      <c r="L19" s="26" t="str">
        <f>DEC2HEX(K19,6)</f>
        <v>000193</v>
      </c>
      <c r="M19" s="10" t="str">
        <f>DEC2BIN(K19,10)</f>
        <v>0110010011</v>
      </c>
      <c r="N19">
        <f t="shared" si="4"/>
        <v>6451.612903225807</v>
      </c>
    </row>
    <row r="20" spans="1:14" ht="12.75">
      <c r="A20" s="2">
        <f t="shared" si="7"/>
        <v>900</v>
      </c>
      <c r="B20" s="3">
        <f t="shared" si="0"/>
        <v>68.44444444444444</v>
      </c>
      <c r="C20" s="9" t="str">
        <f>DEC2HEX(B20,6)</f>
        <v>000044</v>
      </c>
      <c r="D20" s="2"/>
      <c r="E20" s="2"/>
      <c r="F20" s="4">
        <f t="shared" si="1"/>
        <v>8.117787378107137</v>
      </c>
      <c r="H20" s="11">
        <f t="shared" si="6"/>
        <v>85</v>
      </c>
      <c r="I20" s="5">
        <f t="shared" si="2"/>
        <v>0.027419354838709678</v>
      </c>
      <c r="J20" s="5"/>
      <c r="K20" s="5">
        <f t="shared" si="3"/>
        <v>428.4274193548387</v>
      </c>
      <c r="L20" s="26" t="str">
        <f>DEC2HEX(K20,6)</f>
        <v>0001AC</v>
      </c>
      <c r="M20" s="10" t="str">
        <f>DEC2BIN(K20,10)</f>
        <v>0110101100</v>
      </c>
      <c r="N20">
        <f t="shared" si="4"/>
        <v>6854.8387096774195</v>
      </c>
    </row>
    <row r="21" spans="1:14" ht="12.75">
      <c r="A21" s="2">
        <f t="shared" si="7"/>
        <v>1000</v>
      </c>
      <c r="B21" s="3">
        <f t="shared" si="0"/>
        <v>61.50000000000001</v>
      </c>
      <c r="C21" s="9" t="str">
        <f>DEC2HEX(B21,6)</f>
        <v>00003D</v>
      </c>
      <c r="D21" s="2"/>
      <c r="E21" s="2"/>
      <c r="F21" s="4">
        <f t="shared" si="1"/>
        <v>7.965784284662087</v>
      </c>
      <c r="H21" s="11">
        <f t="shared" si="6"/>
        <v>90</v>
      </c>
      <c r="I21" s="5">
        <f t="shared" si="2"/>
        <v>0.02903225806451613</v>
      </c>
      <c r="J21" s="5"/>
      <c r="K21" s="5">
        <f t="shared" si="3"/>
        <v>453.62903225806457</v>
      </c>
      <c r="L21" s="26" t="str">
        <f>DEC2HEX(K21,6)</f>
        <v>0001C5</v>
      </c>
      <c r="M21" s="10" t="str">
        <f>DEC2BIN(K21,10)</f>
        <v>0111000101</v>
      </c>
      <c r="N21">
        <f t="shared" si="4"/>
        <v>7258.064516129033</v>
      </c>
    </row>
    <row r="22" spans="1:14" ht="12.75">
      <c r="A22" s="2">
        <f>A21+1000</f>
        <v>2000</v>
      </c>
      <c r="B22" s="3">
        <f t="shared" si="0"/>
        <v>30.250000000000004</v>
      </c>
      <c r="C22" s="9" t="str">
        <f>DEC2HEX(B22,6)</f>
        <v>00001E</v>
      </c>
      <c r="D22" s="2"/>
      <c r="E22" s="2"/>
      <c r="F22" s="4">
        <f t="shared" si="1"/>
        <v>6.965784284662088</v>
      </c>
      <c r="H22" s="11">
        <f t="shared" si="6"/>
        <v>95</v>
      </c>
      <c r="I22" s="5">
        <f t="shared" si="2"/>
        <v>0.03064516129032258</v>
      </c>
      <c r="J22" s="5"/>
      <c r="K22" s="5">
        <f t="shared" si="3"/>
        <v>478.8306451612903</v>
      </c>
      <c r="L22" s="26" t="str">
        <f>DEC2HEX(K22,6)</f>
        <v>0001DE</v>
      </c>
      <c r="M22" s="10" t="str">
        <f>DEC2BIN(K22,10)</f>
        <v>0111011110</v>
      </c>
      <c r="N22">
        <f t="shared" si="4"/>
        <v>7661.290322580645</v>
      </c>
    </row>
    <row r="23" spans="1:14" ht="12.75">
      <c r="A23" s="2">
        <f aca="true" t="shared" si="8" ref="A23:A40">A22+1000</f>
        <v>3000</v>
      </c>
      <c r="B23" s="3">
        <f t="shared" si="0"/>
        <v>19.833333333333332</v>
      </c>
      <c r="C23" s="9" t="str">
        <f>DEC2HEX(B23,6)</f>
        <v>000013</v>
      </c>
      <c r="D23" s="2"/>
      <c r="E23" s="2"/>
      <c r="F23" s="4">
        <f t="shared" si="1"/>
        <v>6.380821783940931</v>
      </c>
      <c r="H23" s="11">
        <f>H22+5</f>
        <v>100</v>
      </c>
      <c r="I23" s="5">
        <f t="shared" si="2"/>
        <v>0.03225806451612903</v>
      </c>
      <c r="J23" s="5"/>
      <c r="K23" s="5">
        <f t="shared" si="3"/>
        <v>504.03225806451616</v>
      </c>
      <c r="L23" s="26" t="str">
        <f>DEC2HEX(K23,6)</f>
        <v>0001F8</v>
      </c>
      <c r="M23" s="10" t="str">
        <f>DEC2BIN(K23,10)</f>
        <v>0111111000</v>
      </c>
      <c r="N23">
        <f t="shared" si="4"/>
        <v>8064.5161290322585</v>
      </c>
    </row>
    <row r="24" spans="1:6" ht="12.75">
      <c r="A24" s="2">
        <f t="shared" si="8"/>
        <v>4000</v>
      </c>
      <c r="B24" s="3">
        <f t="shared" si="0"/>
        <v>14.625000000000002</v>
      </c>
      <c r="C24" s="9" t="str">
        <f>DEC2HEX(B24,6)</f>
        <v>00000E</v>
      </c>
      <c r="D24" s="2"/>
      <c r="E24" s="2"/>
      <c r="F24" s="4">
        <f t="shared" si="1"/>
        <v>5.965784284662087</v>
      </c>
    </row>
    <row r="25" spans="1:6" ht="12.75">
      <c r="A25" s="2">
        <f t="shared" si="8"/>
        <v>5000</v>
      </c>
      <c r="B25" s="3">
        <f t="shared" si="0"/>
        <v>11.500000000000002</v>
      </c>
      <c r="C25" s="9" t="str">
        <f>DEC2HEX(B25,6)</f>
        <v>00000B</v>
      </c>
      <c r="D25" s="2"/>
      <c r="E25" s="2"/>
      <c r="F25" s="4">
        <f t="shared" si="1"/>
        <v>5.643856189774725</v>
      </c>
    </row>
    <row r="26" spans="1:6" ht="12.75">
      <c r="A26" s="2">
        <f t="shared" si="8"/>
        <v>6000</v>
      </c>
      <c r="B26" s="3">
        <f t="shared" si="0"/>
        <v>9.416666666666666</v>
      </c>
      <c r="C26" s="9" t="str">
        <f>DEC2HEX(B26,6)</f>
        <v>000009</v>
      </c>
      <c r="D26" s="2"/>
      <c r="E26" s="2"/>
      <c r="F26" s="4">
        <f t="shared" si="1"/>
        <v>5.38082178394093</v>
      </c>
    </row>
    <row r="27" spans="1:6" ht="12.75">
      <c r="A27" s="2">
        <f t="shared" si="8"/>
        <v>7000</v>
      </c>
      <c r="B27" s="3">
        <f t="shared" si="0"/>
        <v>7.928571428571429</v>
      </c>
      <c r="C27" s="9" t="str">
        <f>DEC2HEX(B27,6)</f>
        <v>000007</v>
      </c>
      <c r="D27" s="2"/>
      <c r="E27" s="2"/>
      <c r="F27" s="4">
        <f t="shared" si="1"/>
        <v>5.158429362604483</v>
      </c>
    </row>
    <row r="28" spans="1:6" ht="12.75">
      <c r="A28" s="2">
        <f t="shared" si="8"/>
        <v>8000</v>
      </c>
      <c r="B28" s="3">
        <f t="shared" si="0"/>
        <v>6.812500000000001</v>
      </c>
      <c r="C28" s="9" t="str">
        <f>DEC2HEX(B28,6)</f>
        <v>000006</v>
      </c>
      <c r="D28" s="2"/>
      <c r="E28" s="2"/>
      <c r="F28" s="4">
        <f t="shared" si="1"/>
        <v>4.965784284662088</v>
      </c>
    </row>
    <row r="29" spans="1:6" ht="12.75">
      <c r="A29" s="2">
        <f t="shared" si="8"/>
        <v>9000</v>
      </c>
      <c r="B29" s="3">
        <f t="shared" si="0"/>
        <v>5.9444444444444455</v>
      </c>
      <c r="C29" s="9" t="str">
        <f>DEC2HEX(B29,6)</f>
        <v>000005</v>
      </c>
      <c r="D29" s="2"/>
      <c r="E29" s="2"/>
      <c r="F29" s="4">
        <f t="shared" si="1"/>
        <v>4.795859283219775</v>
      </c>
    </row>
    <row r="30" spans="1:6" ht="12.75">
      <c r="A30" s="2">
        <f t="shared" si="8"/>
        <v>10000</v>
      </c>
      <c r="B30" s="3">
        <f t="shared" si="0"/>
        <v>5.250000000000001</v>
      </c>
      <c r="C30" s="9" t="str">
        <f>DEC2HEX(B30,6)</f>
        <v>000005</v>
      </c>
      <c r="D30" s="2"/>
      <c r="E30" s="2"/>
      <c r="F30" s="4">
        <f t="shared" si="1"/>
        <v>4.643856189774725</v>
      </c>
    </row>
    <row r="31" spans="1:6" ht="12.75">
      <c r="A31" s="2">
        <f t="shared" si="8"/>
        <v>11000</v>
      </c>
      <c r="B31" s="3">
        <f t="shared" si="0"/>
        <v>4.681818181818182</v>
      </c>
      <c r="C31" s="9" t="str">
        <f>DEC2HEX(B31,6)</f>
        <v>000004</v>
      </c>
      <c r="D31" s="2"/>
      <c r="E31" s="2"/>
      <c r="F31" s="4">
        <f t="shared" si="1"/>
        <v>4.50635266602479</v>
      </c>
    </row>
    <row r="32" spans="1:6" ht="12.75">
      <c r="A32" s="2">
        <f t="shared" si="8"/>
        <v>12000</v>
      </c>
      <c r="B32" s="3">
        <f t="shared" si="0"/>
        <v>4.208333333333333</v>
      </c>
      <c r="C32" s="9" t="str">
        <f>DEC2HEX(B32,6)</f>
        <v>000004</v>
      </c>
      <c r="D32" s="2"/>
      <c r="E32" s="2"/>
      <c r="F32" s="4">
        <f t="shared" si="1"/>
        <v>4.380821783940931</v>
      </c>
    </row>
    <row r="33" spans="1:6" ht="12.75">
      <c r="A33" s="2">
        <f t="shared" si="8"/>
        <v>13000</v>
      </c>
      <c r="B33" s="3">
        <f t="shared" si="0"/>
        <v>3.8076923076923084</v>
      </c>
      <c r="C33" s="9" t="str">
        <f>DEC2HEX(B33,6)</f>
        <v>000003</v>
      </c>
      <c r="D33" s="2"/>
      <c r="E33" s="2"/>
      <c r="F33" s="4">
        <f t="shared" si="1"/>
        <v>4.265344566520995</v>
      </c>
    </row>
    <row r="34" spans="1:6" ht="12.75">
      <c r="A34" s="2">
        <f t="shared" si="8"/>
        <v>14000</v>
      </c>
      <c r="B34" s="3">
        <f t="shared" si="0"/>
        <v>3.4642857142857144</v>
      </c>
      <c r="C34" s="9" t="str">
        <f>DEC2HEX(B34,6)</f>
        <v>000003</v>
      </c>
      <c r="D34" s="2"/>
      <c r="E34" s="2"/>
      <c r="F34" s="4">
        <f t="shared" si="1"/>
        <v>4.158429362604482</v>
      </c>
    </row>
    <row r="35" spans="1:6" ht="12.75">
      <c r="A35" s="2">
        <f t="shared" si="8"/>
        <v>15000</v>
      </c>
      <c r="B35" s="3">
        <f t="shared" si="0"/>
        <v>3.166666666666667</v>
      </c>
      <c r="C35" s="9" t="str">
        <f>DEC2HEX(B35,6)</f>
        <v>000003</v>
      </c>
      <c r="D35" s="2"/>
      <c r="E35" s="2"/>
      <c r="F35" s="4">
        <f t="shared" si="1"/>
        <v>4.058893689053568</v>
      </c>
    </row>
    <row r="36" spans="1:6" ht="12.75">
      <c r="A36" s="2">
        <f t="shared" si="8"/>
        <v>16000</v>
      </c>
      <c r="B36" s="3">
        <f t="shared" si="0"/>
        <v>2.9062500000000004</v>
      </c>
      <c r="C36" s="9" t="str">
        <f>DEC2HEX(B36,6)</f>
        <v>000002</v>
      </c>
      <c r="D36" s="2"/>
      <c r="E36" s="2"/>
      <c r="F36" s="4">
        <f t="shared" si="1"/>
        <v>3.9657842846620874</v>
      </c>
    </row>
    <row r="37" spans="1:6" ht="12.75">
      <c r="A37" s="2">
        <f t="shared" si="8"/>
        <v>17000</v>
      </c>
      <c r="B37" s="3">
        <f t="shared" si="0"/>
        <v>2.6764705882352944</v>
      </c>
      <c r="C37" s="9" t="str">
        <f>DEC2HEX(B37,6)</f>
        <v>000002</v>
      </c>
      <c r="D37" s="2"/>
      <c r="E37" s="2"/>
      <c r="F37" s="4">
        <f t="shared" si="1"/>
        <v>3.8783214434117474</v>
      </c>
    </row>
    <row r="38" spans="1:6" ht="12.75">
      <c r="A38" s="2">
        <f t="shared" si="8"/>
        <v>18000</v>
      </c>
      <c r="B38" s="3">
        <f t="shared" si="0"/>
        <v>2.4722222222222228</v>
      </c>
      <c r="C38" s="9" t="str">
        <f>DEC2HEX(B38,6)</f>
        <v>000002</v>
      </c>
      <c r="D38" s="2"/>
      <c r="E38" s="2"/>
      <c r="F38" s="4">
        <f t="shared" si="1"/>
        <v>3.7958592832197753</v>
      </c>
    </row>
    <row r="39" spans="1:6" ht="12.75">
      <c r="A39" s="2">
        <f t="shared" si="8"/>
        <v>19000</v>
      </c>
      <c r="B39" s="3">
        <f t="shared" si="0"/>
        <v>2.2894736842105265</v>
      </c>
      <c r="C39" s="9" t="str">
        <f>DEC2HEX(B39,6)</f>
        <v>000002</v>
      </c>
      <c r="D39" s="2"/>
      <c r="E39" s="2"/>
      <c r="F39" s="4">
        <f t="shared" si="1"/>
        <v>3.7178567712185013</v>
      </c>
    </row>
    <row r="40" spans="1:6" ht="12.75">
      <c r="A40" s="2">
        <f t="shared" si="8"/>
        <v>20000</v>
      </c>
      <c r="B40" s="3">
        <f t="shared" si="0"/>
        <v>2.1250000000000004</v>
      </c>
      <c r="C40" s="9" t="str">
        <f>DEC2HEX(B40,6)</f>
        <v>000002</v>
      </c>
      <c r="D40" s="2"/>
      <c r="E40" s="2"/>
      <c r="F40" s="4">
        <f t="shared" si="1"/>
        <v>3.643856189774725</v>
      </c>
    </row>
    <row r="41" spans="1:6" ht="12.75">
      <c r="A41" s="24">
        <v>3100</v>
      </c>
      <c r="B41" s="3">
        <f t="shared" si="0"/>
        <v>19.161290322580648</v>
      </c>
      <c r="C41" s="25" t="str">
        <f>DEC2HEX(B41,6)</f>
        <v>000013</v>
      </c>
      <c r="D41" s="2"/>
      <c r="E41" s="2"/>
      <c r="F41" s="4">
        <f t="shared" si="1"/>
        <v>6.333516069162575</v>
      </c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  <row r="46" spans="1:5" ht="12.75">
      <c r="A46" s="2"/>
      <c r="B46" s="2"/>
      <c r="C46" s="2"/>
      <c r="D46" s="2"/>
      <c r="E46" s="2"/>
    </row>
    <row r="47" spans="1:5" ht="12.75">
      <c r="A47" s="2"/>
      <c r="B47" s="2"/>
      <c r="C47" s="2"/>
      <c r="D47" s="2"/>
      <c r="E47" s="2"/>
    </row>
    <row r="48" spans="1:5" ht="12.75">
      <c r="A48" s="2"/>
      <c r="B48" s="2"/>
      <c r="C48" s="2"/>
      <c r="D48" s="2"/>
      <c r="E48" s="2"/>
    </row>
    <row r="49" spans="1:5" ht="12.75">
      <c r="A49" s="2"/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2.75">
      <c r="A51" s="2"/>
      <c r="B51" s="2"/>
      <c r="C51" s="2"/>
      <c r="D51" s="2"/>
      <c r="E51" s="2"/>
    </row>
    <row r="52" spans="1:5" ht="12.75">
      <c r="A52" s="2"/>
      <c r="B52" s="2"/>
      <c r="C52" s="2"/>
      <c r="D52" s="2"/>
      <c r="E52" s="2"/>
    </row>
    <row r="53" spans="1:5" ht="12.75">
      <c r="A53" s="2"/>
      <c r="B53" s="2"/>
      <c r="C53" s="2"/>
      <c r="D53" s="2"/>
      <c r="E53" s="2"/>
    </row>
    <row r="54" spans="1:5" ht="12.75">
      <c r="A54" s="2"/>
      <c r="B54" s="2"/>
      <c r="C54" s="2"/>
      <c r="D54" s="2"/>
      <c r="E54" s="2"/>
    </row>
    <row r="55" spans="1:5" ht="12.75">
      <c r="A55" s="2"/>
      <c r="B55" s="2"/>
      <c r="C55" s="2"/>
      <c r="D55" s="2"/>
      <c r="E55" s="2"/>
    </row>
    <row r="56" spans="1:5" ht="12.75">
      <c r="A56" s="2"/>
      <c r="B56" s="2"/>
      <c r="C56" s="2"/>
      <c r="D56" s="2"/>
      <c r="E56" s="2"/>
    </row>
    <row r="57" spans="1:5" ht="12.75">
      <c r="A57" s="2"/>
      <c r="B57" s="2"/>
      <c r="C57" s="2"/>
      <c r="D57" s="2"/>
      <c r="E57" s="2"/>
    </row>
    <row r="58" spans="1:5" ht="12.75">
      <c r="A58" s="2"/>
      <c r="B58" s="2"/>
      <c r="C58" s="2"/>
      <c r="D58" s="2"/>
      <c r="E58" s="2"/>
    </row>
    <row r="59" spans="1:5" ht="12.75">
      <c r="A59" s="2"/>
      <c r="B59" s="2"/>
      <c r="C59" s="2"/>
      <c r="D59" s="2"/>
      <c r="E59" s="2"/>
    </row>
    <row r="60" spans="1:5" ht="12.75">
      <c r="A60" s="2"/>
      <c r="B60" s="2"/>
      <c r="C60" s="2"/>
      <c r="D60" s="2"/>
      <c r="E60" s="2"/>
    </row>
    <row r="61" spans="1:5" ht="12.75">
      <c r="A61" s="2"/>
      <c r="B61" s="2"/>
      <c r="C61" s="2"/>
      <c r="D61" s="2"/>
      <c r="E61" s="2"/>
    </row>
    <row r="62" spans="1:5" ht="12.75">
      <c r="A62" s="2"/>
      <c r="B62" s="2"/>
      <c r="C62" s="2"/>
      <c r="D62" s="2"/>
      <c r="E62" s="2"/>
    </row>
    <row r="63" spans="1:5" ht="12.75">
      <c r="A63" s="2"/>
      <c r="B63" s="2"/>
      <c r="C63" s="2"/>
      <c r="D63" s="2"/>
      <c r="E63" s="2"/>
    </row>
    <row r="64" spans="1:5" ht="12.75">
      <c r="A64" s="2"/>
      <c r="B64" s="2"/>
      <c r="C64" s="2"/>
      <c r="D64" s="2"/>
      <c r="E64" s="2"/>
    </row>
    <row r="65" spans="1:5" ht="12.75">
      <c r="A65" s="2"/>
      <c r="B65" s="2"/>
      <c r="C65" s="2"/>
      <c r="D65" s="2"/>
      <c r="E65" s="2"/>
    </row>
    <row r="66" spans="1:5" ht="12.75">
      <c r="A66" s="2"/>
      <c r="B66" s="2"/>
      <c r="C66" s="2"/>
      <c r="D66" s="2"/>
      <c r="E66" s="2"/>
    </row>
    <row r="67" spans="1:5" ht="12.75">
      <c r="A67" s="2"/>
      <c r="B67" s="2"/>
      <c r="C67" s="2"/>
      <c r="D67" s="2"/>
      <c r="E67" s="2"/>
    </row>
    <row r="68" spans="1:5" ht="12.75">
      <c r="A68" s="2"/>
      <c r="B68" s="2"/>
      <c r="C68" s="2"/>
      <c r="D68" s="2"/>
      <c r="E68" s="2"/>
    </row>
    <row r="69" spans="1:5" ht="12.75">
      <c r="A69" s="2"/>
      <c r="B69" s="2"/>
      <c r="C69" s="2"/>
      <c r="D69" s="2"/>
      <c r="E69" s="2"/>
    </row>
    <row r="70" spans="1:5" ht="12.75">
      <c r="A70" s="2"/>
      <c r="B70" s="2"/>
      <c r="C70" s="2"/>
      <c r="D70" s="2"/>
      <c r="E70" s="2"/>
    </row>
  </sheetData>
  <mergeCells count="2">
    <mergeCell ref="B1:C1"/>
    <mergeCell ref="D8:D9"/>
  </mergeCells>
  <printOptions/>
  <pageMargins left="0.75" right="0.75" top="1" bottom="1" header="0" footer="0"/>
  <pageSetup horizontalDpi="1200" verticalDpi="12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3"/>
  <dimension ref="A2:H37"/>
  <sheetViews>
    <sheetView workbookViewId="0" topLeftCell="A1">
      <selection activeCell="D13" sqref="D13"/>
    </sheetView>
  </sheetViews>
  <sheetFormatPr defaultColWidth="9.140625" defaultRowHeight="12.75"/>
  <cols>
    <col min="2" max="2" width="9.28125" style="0" bestFit="1" customWidth="1"/>
    <col min="3" max="3" width="12.00390625" style="0" customWidth="1"/>
    <col min="4" max="4" width="12.28125" style="0" customWidth="1"/>
    <col min="5" max="5" width="14.421875" style="0" customWidth="1"/>
  </cols>
  <sheetData>
    <row r="2" spans="3:8" ht="12.75">
      <c r="C2" s="17"/>
      <c r="D2" s="18"/>
      <c r="F2" s="1"/>
      <c r="G2" s="1"/>
      <c r="H2" s="1"/>
    </row>
    <row r="3" spans="2:8" ht="12.75">
      <c r="B3" s="1" t="s">
        <v>15</v>
      </c>
      <c r="C3" s="1"/>
      <c r="D3" s="1"/>
      <c r="F3" s="5"/>
      <c r="G3" s="5"/>
      <c r="H3" s="5"/>
    </row>
    <row r="4" spans="1:8" ht="12.75">
      <c r="A4">
        <v>0</v>
      </c>
      <c r="B4" s="6">
        <f>SIN(((90/16)+A4*(90/16))*PI()/180)</f>
        <v>0.0980171403295606</v>
      </c>
      <c r="C4" s="5"/>
      <c r="D4" s="5"/>
      <c r="F4" s="5"/>
      <c r="G4" s="5"/>
      <c r="H4" s="5"/>
    </row>
    <row r="5" spans="1:8" ht="12.75">
      <c r="A5">
        <f>A4+1</f>
        <v>1</v>
      </c>
      <c r="B5" s="6">
        <f aca="true" t="shared" si="0" ref="B5:B19">SIN(((90/16)+A5*(90/16))*PI()/180)</f>
        <v>0.19509032201612825</v>
      </c>
      <c r="C5" s="5"/>
      <c r="D5" s="5"/>
      <c r="F5" s="5"/>
      <c r="G5" s="5"/>
      <c r="H5" s="5"/>
    </row>
    <row r="6" spans="1:8" ht="12.75">
      <c r="A6">
        <f aca="true" t="shared" si="1" ref="A6:A19">A5+1</f>
        <v>2</v>
      </c>
      <c r="B6" s="6">
        <f t="shared" si="0"/>
        <v>0.29028467725446233</v>
      </c>
      <c r="C6" s="5"/>
      <c r="D6" s="5"/>
      <c r="F6" s="5"/>
      <c r="G6" s="5"/>
      <c r="H6" s="5"/>
    </row>
    <row r="7" spans="1:8" ht="12.75">
      <c r="A7">
        <f t="shared" si="1"/>
        <v>3</v>
      </c>
      <c r="B7" s="6">
        <f t="shared" si="0"/>
        <v>0.3826834323650898</v>
      </c>
      <c r="C7" s="5"/>
      <c r="D7" s="5"/>
      <c r="F7" s="5"/>
      <c r="G7" s="5"/>
      <c r="H7" s="5"/>
    </row>
    <row r="8" spans="1:8" ht="12.75">
      <c r="A8">
        <f t="shared" si="1"/>
        <v>4</v>
      </c>
      <c r="B8" s="6">
        <f t="shared" si="0"/>
        <v>0.47139673682599764</v>
      </c>
      <c r="C8" s="5"/>
      <c r="D8" s="5"/>
      <c r="F8" s="5"/>
      <c r="G8" s="5"/>
      <c r="H8" s="5"/>
    </row>
    <row r="9" spans="1:8" ht="12.75">
      <c r="A9">
        <f t="shared" si="1"/>
        <v>5</v>
      </c>
      <c r="B9" s="6">
        <f t="shared" si="0"/>
        <v>0.5555702330196022</v>
      </c>
      <c r="C9" s="5"/>
      <c r="D9" s="5"/>
      <c r="F9" s="5"/>
      <c r="G9" s="5"/>
      <c r="H9" s="5"/>
    </row>
    <row r="10" spans="1:8" ht="12.75">
      <c r="A10">
        <f t="shared" si="1"/>
        <v>6</v>
      </c>
      <c r="B10" s="6">
        <f t="shared" si="0"/>
        <v>0.6343932841636455</v>
      </c>
      <c r="C10" s="5"/>
      <c r="D10" s="5"/>
      <c r="F10" s="5"/>
      <c r="G10" s="5"/>
      <c r="H10" s="5"/>
    </row>
    <row r="11" spans="1:8" ht="12.75">
      <c r="A11">
        <f t="shared" si="1"/>
        <v>7</v>
      </c>
      <c r="B11" s="6">
        <f t="shared" si="0"/>
        <v>0.7071067811865475</v>
      </c>
      <c r="C11" s="5"/>
      <c r="D11" s="5"/>
      <c r="F11" s="5"/>
      <c r="G11" s="5"/>
      <c r="H11" s="5"/>
    </row>
    <row r="12" spans="1:8" ht="12.75">
      <c r="A12">
        <f t="shared" si="1"/>
        <v>8</v>
      </c>
      <c r="B12" s="6">
        <f t="shared" si="0"/>
        <v>0.7730104533627369</v>
      </c>
      <c r="C12" s="5"/>
      <c r="D12" s="5"/>
      <c r="F12" s="5"/>
      <c r="G12" s="5"/>
      <c r="H12" s="5"/>
    </row>
    <row r="13" spans="1:8" ht="12.75">
      <c r="A13">
        <f t="shared" si="1"/>
        <v>9</v>
      </c>
      <c r="B13" s="6">
        <f t="shared" si="0"/>
        <v>0.8314696123025452</v>
      </c>
      <c r="C13" s="5"/>
      <c r="D13" s="5"/>
      <c r="F13" s="5"/>
      <c r="G13" s="5"/>
      <c r="H13" s="5"/>
    </row>
    <row r="14" spans="1:8" ht="12.75">
      <c r="A14">
        <f t="shared" si="1"/>
        <v>10</v>
      </c>
      <c r="B14" s="6">
        <f t="shared" si="0"/>
        <v>0.881921264348355</v>
      </c>
      <c r="C14" s="5"/>
      <c r="D14" s="5"/>
      <c r="F14" s="5"/>
      <c r="G14" s="5"/>
      <c r="H14" s="5"/>
    </row>
    <row r="15" spans="1:8" ht="12.75">
      <c r="A15">
        <f t="shared" si="1"/>
        <v>11</v>
      </c>
      <c r="B15" s="6">
        <f t="shared" si="0"/>
        <v>0.9238795325112867</v>
      </c>
      <c r="C15" s="5"/>
      <c r="D15" s="5"/>
      <c r="F15" s="5"/>
      <c r="G15" s="5"/>
      <c r="H15" s="5"/>
    </row>
    <row r="16" spans="1:8" ht="12.75">
      <c r="A16">
        <f t="shared" si="1"/>
        <v>12</v>
      </c>
      <c r="B16" s="6">
        <f t="shared" si="0"/>
        <v>0.9569403357322089</v>
      </c>
      <c r="C16" s="5"/>
      <c r="D16" s="5"/>
      <c r="F16" s="5"/>
      <c r="G16" s="5"/>
      <c r="H16" s="5"/>
    </row>
    <row r="17" spans="1:8" ht="12.75">
      <c r="A17">
        <f t="shared" si="1"/>
        <v>13</v>
      </c>
      <c r="B17" s="6">
        <f t="shared" si="0"/>
        <v>0.9807852804032304</v>
      </c>
      <c r="C17" s="5"/>
      <c r="D17" s="5"/>
      <c r="F17" s="5"/>
      <c r="G17" s="5"/>
      <c r="H17" s="5"/>
    </row>
    <row r="18" spans="1:8" ht="12.75">
      <c r="A18">
        <f t="shared" si="1"/>
        <v>14</v>
      </c>
      <c r="B18" s="6">
        <f t="shared" si="0"/>
        <v>0.9951847266721969</v>
      </c>
      <c r="C18" s="5"/>
      <c r="D18" s="5"/>
      <c r="F18" s="5"/>
      <c r="G18" s="5"/>
      <c r="H18" s="5"/>
    </row>
    <row r="19" spans="1:8" ht="12.75">
      <c r="A19">
        <f t="shared" si="1"/>
        <v>15</v>
      </c>
      <c r="B19" s="6">
        <f t="shared" si="0"/>
        <v>1</v>
      </c>
      <c r="C19" s="5"/>
      <c r="D19" s="5"/>
      <c r="F19" s="5"/>
      <c r="G19" s="5"/>
      <c r="H19" s="5"/>
    </row>
    <row r="20" spans="3:8" ht="12.75">
      <c r="C20" s="5"/>
      <c r="D20" s="5"/>
      <c r="F20" s="5"/>
      <c r="G20" s="5"/>
      <c r="H20" s="5"/>
    </row>
    <row r="21" spans="3:8" ht="12.75">
      <c r="C21" s="5"/>
      <c r="D21" s="5"/>
      <c r="F21" s="5"/>
      <c r="G21" s="5"/>
      <c r="H21" s="5"/>
    </row>
    <row r="22" spans="3:8" ht="12.75">
      <c r="C22" s="5"/>
      <c r="D22" s="5"/>
      <c r="F22" s="5"/>
      <c r="G22" s="5"/>
      <c r="H22" s="5"/>
    </row>
    <row r="23" spans="3:8" ht="12.75">
      <c r="C23" s="5"/>
      <c r="D23" s="5"/>
      <c r="F23" s="5"/>
      <c r="G23" s="5"/>
      <c r="H23" s="5"/>
    </row>
    <row r="24" spans="3:4" ht="12.75">
      <c r="C24" s="5"/>
      <c r="D24" s="5"/>
    </row>
    <row r="25" spans="3:4" ht="12.75">
      <c r="C25" s="5"/>
      <c r="D25" s="5"/>
    </row>
    <row r="26" spans="3:4" ht="12.75">
      <c r="C26" s="5"/>
      <c r="D26" s="5"/>
    </row>
    <row r="27" spans="3:4" ht="12.75">
      <c r="C27" s="5">
        <v>20</v>
      </c>
      <c r="D27" s="5" t="e">
        <f>_XLL.HEXADEC(C27)</f>
        <v>#NAME?</v>
      </c>
    </row>
    <row r="28" spans="3:4" ht="12.75">
      <c r="C28" s="5" t="s">
        <v>8</v>
      </c>
      <c r="D28" s="5" t="e">
        <f>_XLL.HEXADEC(C28)</f>
        <v>#NAME?</v>
      </c>
    </row>
    <row r="29" spans="3:4" ht="12.75">
      <c r="C29" s="5">
        <v>10</v>
      </c>
      <c r="D29" s="5" t="e">
        <f>_XLL.HEXADEC(C29)</f>
        <v>#NAME?</v>
      </c>
    </row>
    <row r="30" spans="3:4" ht="12.75">
      <c r="C30" s="5" t="s">
        <v>9</v>
      </c>
      <c r="D30" s="5" t="e">
        <f>_XLL.HEXADEC(C30)</f>
        <v>#NAME?</v>
      </c>
    </row>
    <row r="31" spans="3:4" ht="12.75">
      <c r="C31" s="5">
        <v>10</v>
      </c>
      <c r="D31" s="5" t="e">
        <f>_XLL.HEXADEC(C31)</f>
        <v>#NAME?</v>
      </c>
    </row>
    <row r="32" spans="3:4" ht="12.75">
      <c r="C32" s="5" t="s">
        <v>10</v>
      </c>
      <c r="D32" s="5" t="e">
        <f>_XLL.HEXADEC(C32)</f>
        <v>#NAME?</v>
      </c>
    </row>
    <row r="33" spans="3:4" ht="12.75">
      <c r="C33" s="5">
        <v>20</v>
      </c>
      <c r="D33" s="5" t="e">
        <f>_XLL.HEXADEC(C33)</f>
        <v>#NAME?</v>
      </c>
    </row>
    <row r="34" spans="3:4" ht="12.75">
      <c r="C34" s="5" t="s">
        <v>11</v>
      </c>
      <c r="D34" s="5" t="e">
        <f>_XLL.HEXADEC(C34)</f>
        <v>#NAME?</v>
      </c>
    </row>
    <row r="35" spans="3:4" ht="12.75">
      <c r="C35" s="5">
        <v>20</v>
      </c>
      <c r="D35" s="5" t="e">
        <f>_XLL.HEXADEC(C35)</f>
        <v>#NAME?</v>
      </c>
    </row>
    <row r="36" spans="3:4" ht="12.75">
      <c r="C36" s="5" t="s">
        <v>12</v>
      </c>
      <c r="D36" s="5" t="e">
        <f>_XLL.HEXADEC(C36)</f>
        <v>#NAME?</v>
      </c>
    </row>
    <row r="37" spans="3:4" ht="12.75">
      <c r="C37" s="5">
        <v>30</v>
      </c>
      <c r="D37" s="5" t="e">
        <f>_XLL.HEXADEC(C37)</f>
        <v>#NAME?</v>
      </c>
    </row>
  </sheetData>
  <mergeCells count="1">
    <mergeCell ref="C2:D2"/>
  </mergeCells>
  <printOptions/>
  <pageMargins left="0.75" right="0.75" top="1" bottom="1" header="0" footer="0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1"/>
  <dimension ref="A1:K25"/>
  <sheetViews>
    <sheetView workbookViewId="0" topLeftCell="C4">
      <selection activeCell="H11" sqref="H11"/>
    </sheetView>
  </sheetViews>
  <sheetFormatPr defaultColWidth="9.140625" defaultRowHeight="12.75"/>
  <cols>
    <col min="1" max="1" width="10.140625" style="0" customWidth="1"/>
    <col min="8" max="8" width="11.00390625" style="0" bestFit="1" customWidth="1"/>
    <col min="9" max="9" width="12.7109375" style="0" customWidth="1"/>
  </cols>
  <sheetData>
    <row r="1" spans="2:8" ht="12.75">
      <c r="B1" s="1" t="s">
        <v>16</v>
      </c>
      <c r="C1" s="17" t="s">
        <v>20</v>
      </c>
      <c r="D1" s="17"/>
      <c r="E1" s="13" t="s">
        <v>21</v>
      </c>
      <c r="G1" t="s">
        <v>17</v>
      </c>
      <c r="H1" t="s">
        <v>18</v>
      </c>
    </row>
    <row r="2" spans="1:8" ht="12.75">
      <c r="A2" s="19" t="s">
        <v>19</v>
      </c>
      <c r="B2" s="5">
        <v>8</v>
      </c>
      <c r="C2" s="20">
        <f>$G$2+(B2*$G$2)+((11-B2)*(2*$H$2))</f>
        <v>1.47E-05</v>
      </c>
      <c r="D2" s="20"/>
      <c r="E2" s="14">
        <f>C2/$H$2</f>
        <v>294</v>
      </c>
      <c r="G2" s="12">
        <v>1.6E-06</v>
      </c>
      <c r="H2" s="12">
        <v>5E-08</v>
      </c>
    </row>
    <row r="3" spans="1:5" ht="12.75">
      <c r="A3" s="19"/>
      <c r="B3" s="5">
        <v>9</v>
      </c>
      <c r="C3" s="20">
        <f>$G$2+(B3*$G$2)+((11-B3)*(2*$H$2))</f>
        <v>1.62E-05</v>
      </c>
      <c r="D3" s="20"/>
      <c r="E3" s="14">
        <f>C3/$H$2</f>
        <v>324.00000000000006</v>
      </c>
    </row>
    <row r="4" spans="1:5" ht="12.75">
      <c r="A4" s="19"/>
      <c r="B4" s="5">
        <v>10</v>
      </c>
      <c r="C4" s="20">
        <f>$G$2+(B4*$G$2)+((11-B4)*(2*$H$2))</f>
        <v>1.77E-05</v>
      </c>
      <c r="D4" s="20"/>
      <c r="E4" s="14">
        <f>C4/$H$2</f>
        <v>354</v>
      </c>
    </row>
    <row r="7" spans="1:11" ht="12.7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I7" s="1" t="s">
        <v>29</v>
      </c>
      <c r="J7" s="1" t="s">
        <v>28</v>
      </c>
      <c r="K7" s="1" t="s">
        <v>30</v>
      </c>
    </row>
    <row r="8" spans="1:11" ht="12.75">
      <c r="A8" s="5">
        <v>200</v>
      </c>
      <c r="B8" s="5">
        <v>2</v>
      </c>
      <c r="C8" s="16">
        <f>(B8/60)*$A$8</f>
        <v>6.666666666666667</v>
      </c>
      <c r="D8" s="15">
        <f>1/C8</f>
        <v>0.15</v>
      </c>
      <c r="E8" s="4">
        <f>1/D8</f>
        <v>6.666666666666667</v>
      </c>
      <c r="F8" s="4">
        <f>1/(E8*$J$8*$K$8)</f>
        <v>11718.75</v>
      </c>
      <c r="G8" s="12"/>
      <c r="I8" s="5">
        <v>20</v>
      </c>
      <c r="J8" s="5">
        <f>1/($I$8*1000000)</f>
        <v>5E-08</v>
      </c>
      <c r="K8" s="5">
        <v>256</v>
      </c>
    </row>
    <row r="9" spans="2:6" ht="12.75">
      <c r="B9" s="5">
        <f>2+B8</f>
        <v>4</v>
      </c>
      <c r="C9" s="16">
        <f aca="true" t="shared" si="0" ref="C9:C25">(B9/60)*$A$8</f>
        <v>13.333333333333334</v>
      </c>
      <c r="D9" s="15">
        <f aca="true" t="shared" si="1" ref="D9:E25">1/C9</f>
        <v>0.075</v>
      </c>
      <c r="E9" s="4">
        <f t="shared" si="1"/>
        <v>13.333333333333334</v>
      </c>
      <c r="F9" s="4">
        <f aca="true" t="shared" si="2" ref="F9:F25">1/(E9*$J$8*$K$8)</f>
        <v>5859.375</v>
      </c>
    </row>
    <row r="10" spans="2:6" ht="12.75">
      <c r="B10" s="5">
        <f aca="true" t="shared" si="3" ref="B10:B25">2+B9</f>
        <v>6</v>
      </c>
      <c r="C10" s="16">
        <f t="shared" si="0"/>
        <v>20</v>
      </c>
      <c r="D10" s="15">
        <f t="shared" si="1"/>
        <v>0.05</v>
      </c>
      <c r="E10" s="4">
        <f t="shared" si="1"/>
        <v>20</v>
      </c>
      <c r="F10" s="4">
        <f t="shared" si="2"/>
        <v>3906.25</v>
      </c>
    </row>
    <row r="11" spans="2:6" ht="12.75">
      <c r="B11" s="5">
        <f t="shared" si="3"/>
        <v>8</v>
      </c>
      <c r="C11" s="16">
        <f t="shared" si="0"/>
        <v>26.666666666666668</v>
      </c>
      <c r="D11" s="15">
        <f t="shared" si="1"/>
        <v>0.0375</v>
      </c>
      <c r="E11" s="4">
        <f t="shared" si="1"/>
        <v>26.666666666666668</v>
      </c>
      <c r="F11" s="4">
        <f t="shared" si="2"/>
        <v>2929.6875</v>
      </c>
    </row>
    <row r="12" spans="2:6" ht="12.75">
      <c r="B12" s="5">
        <f t="shared" si="3"/>
        <v>10</v>
      </c>
      <c r="C12" s="16">
        <f t="shared" si="0"/>
        <v>33.33333333333333</v>
      </c>
      <c r="D12" s="15">
        <f t="shared" si="1"/>
        <v>0.030000000000000006</v>
      </c>
      <c r="E12" s="4">
        <f t="shared" si="1"/>
        <v>33.33333333333333</v>
      </c>
      <c r="F12" s="4">
        <f t="shared" si="2"/>
        <v>2343.7500000000005</v>
      </c>
    </row>
    <row r="13" spans="2:6" ht="12.75">
      <c r="B13" s="5">
        <f t="shared" si="3"/>
        <v>12</v>
      </c>
      <c r="C13" s="16">
        <f t="shared" si="0"/>
        <v>40</v>
      </c>
      <c r="D13" s="15">
        <f t="shared" si="1"/>
        <v>0.025</v>
      </c>
      <c r="E13" s="4">
        <f t="shared" si="1"/>
        <v>40</v>
      </c>
      <c r="F13" s="4">
        <f t="shared" si="2"/>
        <v>1953.125</v>
      </c>
    </row>
    <row r="14" spans="2:6" ht="12.75">
      <c r="B14" s="5">
        <f t="shared" si="3"/>
        <v>14</v>
      </c>
      <c r="C14" s="16">
        <f t="shared" si="0"/>
        <v>46.666666666666664</v>
      </c>
      <c r="D14" s="15">
        <f t="shared" si="1"/>
        <v>0.02142857142857143</v>
      </c>
      <c r="E14" s="4">
        <f t="shared" si="1"/>
        <v>46.666666666666664</v>
      </c>
      <c r="F14" s="4">
        <f t="shared" si="2"/>
        <v>1674.107142857143</v>
      </c>
    </row>
    <row r="15" spans="2:6" ht="12.75">
      <c r="B15" s="5">
        <f t="shared" si="3"/>
        <v>16</v>
      </c>
      <c r="C15" s="16">
        <f t="shared" si="0"/>
        <v>53.333333333333336</v>
      </c>
      <c r="D15" s="15">
        <f t="shared" si="1"/>
        <v>0.01875</v>
      </c>
      <c r="E15" s="4">
        <f t="shared" si="1"/>
        <v>53.333333333333336</v>
      </c>
      <c r="F15" s="4">
        <f t="shared" si="2"/>
        <v>1464.84375</v>
      </c>
    </row>
    <row r="16" spans="2:6" ht="12.75">
      <c r="B16" s="5">
        <f t="shared" si="3"/>
        <v>18</v>
      </c>
      <c r="C16" s="16">
        <f t="shared" si="0"/>
        <v>60</v>
      </c>
      <c r="D16" s="15">
        <f t="shared" si="1"/>
        <v>0.016666666666666666</v>
      </c>
      <c r="E16" s="4">
        <f t="shared" si="1"/>
        <v>60</v>
      </c>
      <c r="F16" s="4">
        <f t="shared" si="2"/>
        <v>1302.0833333333333</v>
      </c>
    </row>
    <row r="17" spans="2:6" ht="12.75">
      <c r="B17" s="5">
        <f t="shared" si="3"/>
        <v>20</v>
      </c>
      <c r="C17" s="16">
        <f t="shared" si="0"/>
        <v>66.66666666666666</v>
      </c>
      <c r="D17" s="15">
        <f t="shared" si="1"/>
        <v>0.015000000000000003</v>
      </c>
      <c r="E17" s="4">
        <f t="shared" si="1"/>
        <v>66.66666666666666</v>
      </c>
      <c r="F17" s="4">
        <f t="shared" si="2"/>
        <v>1171.8750000000002</v>
      </c>
    </row>
    <row r="18" spans="2:6" ht="12.75">
      <c r="B18" s="5">
        <f t="shared" si="3"/>
        <v>22</v>
      </c>
      <c r="C18" s="16">
        <f t="shared" si="0"/>
        <v>73.33333333333333</v>
      </c>
      <c r="D18" s="15">
        <f t="shared" si="1"/>
        <v>0.013636363636363637</v>
      </c>
      <c r="E18" s="4">
        <f t="shared" si="1"/>
        <v>73.33333333333333</v>
      </c>
      <c r="F18" s="4">
        <f t="shared" si="2"/>
        <v>1065.3409090909092</v>
      </c>
    </row>
    <row r="19" spans="2:6" ht="12.75">
      <c r="B19" s="5">
        <f t="shared" si="3"/>
        <v>24</v>
      </c>
      <c r="C19" s="16">
        <f t="shared" si="0"/>
        <v>80</v>
      </c>
      <c r="D19" s="15">
        <f t="shared" si="1"/>
        <v>0.0125</v>
      </c>
      <c r="E19" s="4">
        <f t="shared" si="1"/>
        <v>80</v>
      </c>
      <c r="F19" s="4">
        <f t="shared" si="2"/>
        <v>976.5625</v>
      </c>
    </row>
    <row r="20" spans="2:6" ht="12.75">
      <c r="B20" s="5">
        <f t="shared" si="3"/>
        <v>26</v>
      </c>
      <c r="C20" s="16">
        <f t="shared" si="0"/>
        <v>86.66666666666667</v>
      </c>
      <c r="D20" s="15">
        <f t="shared" si="1"/>
        <v>0.011538461538461537</v>
      </c>
      <c r="E20" s="4">
        <f t="shared" si="1"/>
        <v>86.66666666666667</v>
      </c>
      <c r="F20" s="4">
        <f t="shared" si="2"/>
        <v>901.4423076923077</v>
      </c>
    </row>
    <row r="21" spans="2:6" ht="12.75">
      <c r="B21" s="5">
        <f t="shared" si="3"/>
        <v>28</v>
      </c>
      <c r="C21" s="16">
        <f t="shared" si="0"/>
        <v>93.33333333333333</v>
      </c>
      <c r="D21" s="15">
        <f t="shared" si="1"/>
        <v>0.010714285714285714</v>
      </c>
      <c r="E21" s="4">
        <f t="shared" si="1"/>
        <v>93.33333333333333</v>
      </c>
      <c r="F21" s="4">
        <f t="shared" si="2"/>
        <v>837.0535714285714</v>
      </c>
    </row>
    <row r="22" spans="2:6" ht="12.75">
      <c r="B22" s="5">
        <f>2+B21</f>
        <v>30</v>
      </c>
      <c r="C22" s="16">
        <f t="shared" si="0"/>
        <v>100</v>
      </c>
      <c r="D22" s="15">
        <f t="shared" si="1"/>
        <v>0.01</v>
      </c>
      <c r="E22" s="4">
        <f t="shared" si="1"/>
        <v>100</v>
      </c>
      <c r="F22" s="4">
        <f t="shared" si="2"/>
        <v>781.2500000000001</v>
      </c>
    </row>
    <row r="23" spans="2:6" ht="12.75">
      <c r="B23" s="5">
        <f t="shared" si="3"/>
        <v>32</v>
      </c>
      <c r="C23" s="16">
        <f t="shared" si="0"/>
        <v>106.66666666666667</v>
      </c>
      <c r="D23" s="15">
        <f t="shared" si="1"/>
        <v>0.009375</v>
      </c>
      <c r="E23" s="4">
        <f t="shared" si="1"/>
        <v>106.66666666666667</v>
      </c>
      <c r="F23" s="4">
        <f t="shared" si="2"/>
        <v>732.421875</v>
      </c>
    </row>
    <row r="24" spans="2:6" ht="12.75">
      <c r="B24" s="5">
        <f t="shared" si="3"/>
        <v>34</v>
      </c>
      <c r="C24" s="16">
        <f t="shared" si="0"/>
        <v>113.33333333333333</v>
      </c>
      <c r="D24" s="15">
        <f t="shared" si="1"/>
        <v>0.008823529411764706</v>
      </c>
      <c r="E24" s="4">
        <f t="shared" si="1"/>
        <v>113.33333333333333</v>
      </c>
      <c r="F24" s="4">
        <f t="shared" si="2"/>
        <v>689.3382352941177</v>
      </c>
    </row>
    <row r="25" spans="2:6" ht="12.75">
      <c r="B25" s="5">
        <f t="shared" si="3"/>
        <v>36</v>
      </c>
      <c r="C25" s="16">
        <f t="shared" si="0"/>
        <v>120</v>
      </c>
      <c r="D25" s="15">
        <f t="shared" si="1"/>
        <v>0.008333333333333333</v>
      </c>
      <c r="E25" s="4">
        <f t="shared" si="1"/>
        <v>120</v>
      </c>
      <c r="F25" s="4">
        <f t="shared" si="2"/>
        <v>651.0416666666666</v>
      </c>
    </row>
  </sheetData>
  <mergeCells count="5">
    <mergeCell ref="A2:A4"/>
    <mergeCell ref="C1:D1"/>
    <mergeCell ref="C2:D2"/>
    <mergeCell ref="C3:D3"/>
    <mergeCell ref="C4:D4"/>
  </mergeCells>
  <printOptions/>
  <pageMargins left="0.75" right="0.75" top="1" bottom="1" header="0" footer="0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Mecânica</dc:creator>
  <cp:keywords/>
  <dc:description/>
  <cp:lastModifiedBy>Miguel Matos Dias</cp:lastModifiedBy>
  <dcterms:created xsi:type="dcterms:W3CDTF">2003-03-25T17:00:46Z</dcterms:created>
  <dcterms:modified xsi:type="dcterms:W3CDTF">2003-11-30T11:35:18Z</dcterms:modified>
  <cp:category/>
  <cp:version/>
  <cp:contentType/>
  <cp:contentStatus/>
</cp:coreProperties>
</file>