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<sst xmlns="http://schemas.openxmlformats.org/spreadsheetml/2006/main" count="94" uniqueCount="74">
  <si>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r>
      <t>Pressão</t>
    </r>
    <r>
      <rPr>
        <sz val="8"/>
        <rFont val="Arial"/>
        <family val="2"/>
      </rPr>
      <t>(bar)</t>
    </r>
  </si>
  <si>
    <t>hd(mm)</t>
  </si>
  <si>
    <t>h(vazio)</t>
  </si>
  <si>
    <t>massa(g)</t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</si>
  <si>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</si>
  <si>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</si>
  <si>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</si>
  <si>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</si>
  <si>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y=</t>
  </si>
  <si>
    <t>r^2</t>
  </si>
  <si>
    <t>c</t>
  </si>
  <si>
    <t>m</t>
  </si>
  <si>
    <t>b</t>
  </si>
  <si>
    <t>intervalo</t>
  </si>
  <si>
    <r>
      <t xml:space="preserve">m </t>
    </r>
    <r>
      <rPr>
        <sz val="7"/>
        <rFont val="Arial"/>
        <family val="2"/>
      </rPr>
      <t>medio</t>
    </r>
  </si>
  <si>
    <r>
      <t xml:space="preserve">b </t>
    </r>
    <r>
      <rPr>
        <sz val="7"/>
        <rFont val="Arial"/>
        <family val="2"/>
      </rPr>
      <t>medio</t>
    </r>
  </si>
  <si>
    <r>
      <t xml:space="preserve">y </t>
    </r>
    <r>
      <rPr>
        <sz val="7"/>
        <rFont val="Arial"/>
        <family val="2"/>
      </rPr>
      <t>medio=</t>
    </r>
  </si>
  <si>
    <t>0..1</t>
  </si>
  <si>
    <t>1..2</t>
  </si>
  <si>
    <t>2..3</t>
  </si>
  <si>
    <t>3..4</t>
  </si>
  <si>
    <t>4..5</t>
  </si>
  <si>
    <t>5..6</t>
  </si>
  <si>
    <t>-0.775x + 16.771</t>
  </si>
  <si>
    <t>-0.8x + 16.986</t>
  </si>
  <si>
    <t>-0.8321x + 17.214</t>
  </si>
  <si>
    <t>-0.8536x + 17.514</t>
  </si>
  <si>
    <t>-0.8107x + 17.329</t>
  </si>
  <si>
    <t>-0.8107x + 17.386</t>
  </si>
  <si>
    <t>-0.8321x + 17.743</t>
  </si>
  <si>
    <t>-0.8143x + 17.814</t>
  </si>
  <si>
    <t>-0.7964x + 17.714</t>
  </si>
  <si>
    <t>-0.8321x + 17.714</t>
  </si>
  <si>
    <t>-0.7875x+16.8785</t>
  </si>
  <si>
    <t>-0.81605x+17.1</t>
  </si>
  <si>
    <t>-0.84285x+17.364</t>
  </si>
  <si>
    <t>-0.83215x+17.4215</t>
  </si>
  <si>
    <t>-0.8107x+17.3575</t>
  </si>
  <si>
    <t>-0.8214x+17.5645</t>
  </si>
  <si>
    <t>-0.8321x+17.7285</t>
  </si>
  <si>
    <t>-0.8232x+17.764</t>
  </si>
  <si>
    <t>-0.80535x+17.764</t>
  </si>
  <si>
    <t>0.0982x + 16.18</t>
  </si>
  <si>
    <t>0.0879x + 15.767</t>
  </si>
  <si>
    <t>0.0903x + 14.373</t>
  </si>
  <si>
    <t>0.1436x + 12.78</t>
  </si>
  <si>
    <t>0.1182x + 12.28</t>
  </si>
  <si>
    <t>0.0964x + 11.96</t>
  </si>
  <si>
    <t>0.0703x + 11.873</t>
  </si>
  <si>
    <t>0.09305x+15.9735</t>
  </si>
  <si>
    <t>0.0891x+15.07</t>
  </si>
  <si>
    <t>0.11695x+13.5765</t>
  </si>
  <si>
    <t>0.1309x+12.53</t>
  </si>
  <si>
    <t>0.1073x+12.12</t>
  </si>
  <si>
    <t>0.08335x+11.9165</t>
  </si>
  <si>
    <t>interv_comp</t>
  </si>
  <si>
    <t>% de compressao</t>
  </si>
  <si>
    <t>6,77-10,36</t>
  </si>
  <si>
    <t>10,36-20,33</t>
  </si>
  <si>
    <t>20,33-30,96</t>
  </si>
  <si>
    <t>37,96-41,12</t>
  </si>
  <si>
    <t>41,12-50,22</t>
  </si>
  <si>
    <t>50,22-65,19</t>
  </si>
  <si>
    <t>65,19-76,23</t>
  </si>
  <si>
    <t>76,23-87,21</t>
  </si>
  <si>
    <t>87,21-99,23</t>
  </si>
  <si>
    <t>-0,775</t>
  </si>
  <si>
    <t>-0,8</t>
  </si>
  <si>
    <t>-0,8321</t>
  </si>
  <si>
    <t>-0,8536</t>
  </si>
  <si>
    <t>-0,8107</t>
  </si>
  <si>
    <t>-0,8143</t>
  </si>
  <si>
    <t>-0,7964</t>
  </si>
  <si>
    <t>Força (N)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</si>
</sst>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</numFmts>
  <fonts count="22">
    <font>
      <sz val="10"/>
      <name val="Arial"/>
      <family val="0"/>
    </font>
    <font>
      <sz val="8"/>
      <name val="Arial"/>
      <family val="2"/>
    </font>
    <font>
      <sz val="19"/>
      <name val="Arial"/>
      <family val="0"/>
    </font>
    <font>
      <b/>
      <sz val="21.25"/>
      <name val="Arial"/>
      <family val="0"/>
    </font>
    <font>
      <b/>
      <sz val="12"/>
      <name val="Arial"/>
      <family val="2"/>
    </font>
    <font>
      <sz val="17.75"/>
      <name val="Arial"/>
      <family val="0"/>
    </font>
    <font>
      <b/>
      <sz val="20"/>
      <name val="Benguiat Bk BT"/>
      <family val="1"/>
    </font>
    <font>
      <sz val="12"/>
      <name val="Arial"/>
      <family val="2"/>
    </font>
    <font>
      <sz val="11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8"/>
      <name val="Arial Black"/>
      <family val="2"/>
    </font>
    <font>
      <sz val="11.75"/>
      <name val="Arial"/>
      <family val="0"/>
    </font>
    <font>
      <b/>
      <sz val="11.7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22"/>
      <name val="Arial"/>
      <family val="0"/>
    </font>
    <font>
      <sz val="18.25"/>
      <name val="Arial"/>
      <family val="0"/>
    </font>
    <font>
      <sz val="11.25"/>
      <name val="Arial Black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2" fontId="21" fillId="2" borderId="1" xfId="0" applyNumberFormat="1" applyFont="1" applyFill="1" applyBorder="1" applyAlignment="1">
      <alignment horizontal="center"/>
    </xf>
    <xf numFmtId="0" fontId="21" fillId="2" borderId="1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/>
    </xf>
    <xf numFmtId="0" fontId="2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comprimento_vs_pressão</a:t>
            </a:r>
          </a:p>
        </c:rich>
      </c:tx>
      <c:layout>
        <c:manualLayout>
          <c:xMode val="factor"/>
          <c:yMode val="factor"/>
          <c:x val="0.051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1565"/>
          <c:w val="0.678"/>
          <c:h val="0.67075"/>
        </c:manualLayout>
      </c:layout>
      <c:lineChart>
        <c:grouping val="standard"/>
        <c:varyColors val="0"/>
        <c:ser>
          <c:idx val="1"/>
          <c:order val="0"/>
          <c:tx>
            <c:v>691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v>1057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v>2074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v>3873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v>4196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v>5124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v>6652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v>7779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v>8899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v>10126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Folha1!$K$13:$K$19</c:f>
              <c:numCache/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  <c:max val="17"/>
          <c:min val="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Comprimento musculo
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920075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1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comprimento_vs_massa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195"/>
          <c:w val="0.57475"/>
          <c:h val="0.641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8348805"/>
        <c:axId val="53812654"/>
      </c:line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  <c:max val="17.5"/>
          <c:min val="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348805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7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Diferença entre deslocamentos para p=1bar e p=6 bar</a:t>
            </a:r>
          </a:p>
        </c:rich>
      </c:tx>
      <c:layout>
        <c:manualLayout>
          <c:xMode val="factor"/>
          <c:yMode val="factor"/>
          <c:x val="0.08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171"/>
          <c:w val="0.81675"/>
          <c:h val="0.78925"/>
        </c:manualLayout>
      </c:layout>
      <c:lineChart>
        <c:grouping val="standard"/>
        <c:varyColors val="0"/>
        <c:ser>
          <c:idx val="0"/>
          <c:order val="0"/>
          <c:tx>
            <c:v>delta máx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Folha1!$B$20:$K$20</c:f>
              <c:numCache/>
            </c:numRef>
          </c:val>
          <c:smooth val="0"/>
        </c:ser>
        <c:axId val="14551839"/>
        <c:axId val="63857688"/>
      </c:lineChart>
      <c:catAx>
        <c:axId val="145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1"/>
        <c:lblOffset val="100"/>
        <c:tickLblSkip val="1"/>
        <c:tickMarkSkip val="2"/>
        <c:noMultiLvlLbl val="0"/>
      </c:catAx>
      <c:valAx>
        <c:axId val="63857688"/>
        <c:scaling>
          <c:orientation val="minMax"/>
          <c:max val="4.2"/>
          <c:min val="3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deslocamento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com_vs_m (linear)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285"/>
          <c:w val="0.576"/>
          <c:h val="0.647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37848281"/>
        <c:axId val="5090210"/>
      </c:lineChart>
      <c:catAx>
        <c:axId val="3784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  <c:max val="17.5"/>
          <c:min val="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7848281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8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Comprimento_vs_Pressão (linear)</a:t>
            </a:r>
          </a:p>
        </c:rich>
      </c:tx>
      <c:layout>
        <c:manualLayout>
          <c:xMode val="factor"/>
          <c:yMode val="factor"/>
          <c:x val="0.027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1575"/>
          <c:w val="0.67875"/>
          <c:h val="0.66975"/>
        </c:manualLayout>
      </c:layout>
      <c:lineChart>
        <c:grouping val="standard"/>
        <c:varyColors val="0"/>
        <c:ser>
          <c:idx val="1"/>
          <c:order val="0"/>
          <c:tx>
            <c:strRef>
              <c:f>Folha1!$X$31</c:f>
              <c:strCache>
                <c:ptCount val="1"/>
                <c:pt idx="0">
                  <c:v>6,77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strRef>
              <c:f>Folha1!$Y$31</c:f>
              <c:strCache>
                <c:ptCount val="1"/>
                <c:pt idx="0">
                  <c:v>10,36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strRef>
              <c:f>Folha1!$Z$31</c:f>
              <c:strCache>
                <c:ptCount val="1"/>
                <c:pt idx="0">
                  <c:v>20,33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strRef>
              <c:f>Folha1!$AA$31</c:f>
              <c:strCache>
                <c:ptCount val="1"/>
                <c:pt idx="0">
                  <c:v>37,96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strRef>
              <c:f>Folha1!$AB$31</c:f>
              <c:strCache>
                <c:ptCount val="1"/>
                <c:pt idx="0">
                  <c:v>41,12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strRef>
              <c:f>Folha1!$AC$31</c:f>
              <c:strCache>
                <c:ptCount val="1"/>
                <c:pt idx="0">
                  <c:v>50,22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strRef>
              <c:f>Folha1!$AD$31</c:f>
              <c:strCache>
                <c:ptCount val="1"/>
                <c:pt idx="0">
                  <c:v>65,19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strRef>
              <c:f>Folha1!$AE$31</c:f>
              <c:strCache>
                <c:ptCount val="1"/>
                <c:pt idx="0">
                  <c:v>76,23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strRef>
              <c:f>Folha1!$AF$31</c:f>
              <c:strCache>
                <c:ptCount val="1"/>
                <c:pt idx="0">
                  <c:v>87,21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strRef>
              <c:f>Folha1!$AG$31</c:f>
              <c:strCache>
                <c:ptCount val="1"/>
                <c:pt idx="0">
                  <c:v>99,23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Folha1!$K$13:$K$19</c:f>
              <c:numCache/>
            </c:numRef>
          </c:val>
          <c:smooth val="0"/>
        </c:ser>
        <c:axId val="45811891"/>
        <c:axId val="9653836"/>
      </c:line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  <c:max val="17"/>
          <c:min val="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Comprimento musculo
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11891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0"/>
        <c:delete val="1"/>
      </c:legendEntry>
      <c:layout>
        <c:manualLayout>
          <c:xMode val="edge"/>
          <c:yMode val="edge"/>
          <c:x val="0.847"/>
          <c:y val="0.16575"/>
          <c:w val="0.1515"/>
          <c:h val="0.65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10</xdr:col>
      <xdr:colOff>600075</xdr:colOff>
      <xdr:row>53</xdr:row>
      <xdr:rowOff>57150</xdr:rowOff>
    </xdr:to>
    <xdr:graphicFrame>
      <xdr:nvGraphicFramePr>
        <xdr:cNvPr id="1" name="Chart 6"/>
        <xdr:cNvGraphicFramePr/>
      </xdr:nvGraphicFramePr>
      <xdr:xfrm>
        <a:off x="19050" y="4762500"/>
        <a:ext cx="6800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53</xdr:row>
      <xdr:rowOff>47625</xdr:rowOff>
    </xdr:from>
    <xdr:to>
      <xdr:col>11</xdr:col>
      <xdr:colOff>0</xdr:colOff>
      <xdr:row>73</xdr:row>
      <xdr:rowOff>133350</xdr:rowOff>
    </xdr:to>
    <xdr:graphicFrame>
      <xdr:nvGraphicFramePr>
        <xdr:cNvPr id="2" name="Chart 7"/>
        <xdr:cNvGraphicFramePr/>
      </xdr:nvGraphicFramePr>
      <xdr:xfrm>
        <a:off x="9525" y="8677275"/>
        <a:ext cx="68199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17</xdr:col>
      <xdr:colOff>590550</xdr:colOff>
      <xdr:row>25</xdr:row>
      <xdr:rowOff>28575</xdr:rowOff>
    </xdr:to>
    <xdr:graphicFrame>
      <xdr:nvGraphicFramePr>
        <xdr:cNvPr id="3" name="Chart 9"/>
        <xdr:cNvGraphicFramePr/>
      </xdr:nvGraphicFramePr>
      <xdr:xfrm>
        <a:off x="6829425" y="1638300"/>
        <a:ext cx="4248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53</xdr:row>
      <xdr:rowOff>76200</xdr:rowOff>
    </xdr:from>
    <xdr:to>
      <xdr:col>22</xdr:col>
      <xdr:colOff>123825</xdr:colOff>
      <xdr:row>74</xdr:row>
      <xdr:rowOff>9525</xdr:rowOff>
    </xdr:to>
    <xdr:graphicFrame>
      <xdr:nvGraphicFramePr>
        <xdr:cNvPr id="4" name="Chart 11"/>
        <xdr:cNvGraphicFramePr/>
      </xdr:nvGraphicFramePr>
      <xdr:xfrm>
        <a:off x="6829425" y="8705850"/>
        <a:ext cx="682942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142875</xdr:colOff>
      <xdr:row>28</xdr:row>
      <xdr:rowOff>114300</xdr:rowOff>
    </xdr:from>
    <xdr:to>
      <xdr:col>21</xdr:col>
      <xdr:colOff>247650</xdr:colOff>
      <xdr:row>53</xdr:row>
      <xdr:rowOff>0</xdr:rowOff>
    </xdr:to>
    <xdr:graphicFrame>
      <xdr:nvGraphicFramePr>
        <xdr:cNvPr id="5" name="Chart 12"/>
        <xdr:cNvGraphicFramePr/>
      </xdr:nvGraphicFramePr>
      <xdr:xfrm>
        <a:off x="6362700" y="4695825"/>
        <a:ext cx="68103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65"/>
  <sheetViews>
    <sheetView tabSelected="1" workbookViewId="0" topLeftCell="K19">
      <selection activeCell="S21" sqref="S21"/>
    </sheetView>
  </sheetViews>
  <sheetFormatPr defaultColWidth="9.140625" defaultRowHeight="12.75"/>
  <cols>
    <col min="1" max="1" width="11.00390625" style="0" customWidth="1"/>
    <col min="23" max="23" width="10.28125" style="0" customWidth="1"/>
    <col min="24" max="24" width="15.7109375" style="0" customWidth="1"/>
    <col min="25" max="25" width="14.421875" style="0" customWidth="1"/>
    <col min="26" max="26" width="16.57421875" style="0" customWidth="1"/>
    <col min="27" max="27" width="15.421875" style="0" customWidth="1"/>
    <col min="28" max="28" width="15.7109375" style="0" customWidth="1"/>
    <col min="29" max="29" width="16.00390625" style="0" customWidth="1"/>
    <col min="30" max="30" width="15.57421875" style="0" customWidth="1"/>
    <col min="31" max="31" width="14.8515625" style="0" customWidth="1"/>
    <col min="32" max="32" width="16.7109375" style="0" customWidth="1"/>
    <col min="33" max="33" width="15.7109375" style="0" customWidth="1"/>
  </cols>
  <sheetData>
    <row r="2" ht="13.5" thickBot="1"/>
    <row r="3" spans="1:5" ht="13.5" thickBot="1">
      <c r="A3" s="2"/>
      <c r="B3" s="2"/>
      <c r="E3">
        <v>16</v>
      </c>
    </row>
    <row r="4" ht="12.75">
      <c r="I4" t="s">
        <v>2</v>
      </c>
    </row>
    <row r="5" ht="12.75">
      <c r="B5">
        <v>20</v>
      </c>
    </row>
    <row r="6" ht="12.75">
      <c r="B6">
        <v>22</v>
      </c>
    </row>
    <row r="11" spans="1:11" ht="13.5" thickBot="1">
      <c r="A11" s="4" t="s">
        <v>3</v>
      </c>
      <c r="B11" s="4">
        <v>691</v>
      </c>
      <c r="C11" s="4">
        <v>1057</v>
      </c>
      <c r="D11" s="4">
        <v>2074</v>
      </c>
      <c r="E11" s="4">
        <v>3873</v>
      </c>
      <c r="F11" s="4">
        <v>4196</v>
      </c>
      <c r="G11" s="4">
        <v>5124</v>
      </c>
      <c r="H11" s="4">
        <v>6652</v>
      </c>
      <c r="I11" s="4">
        <v>7779</v>
      </c>
      <c r="J11" s="4">
        <v>8899</v>
      </c>
      <c r="K11" s="4">
        <v>10126</v>
      </c>
    </row>
    <row r="12" spans="1:11" ht="12.75">
      <c r="A12" s="5" t="s">
        <v>0</v>
      </c>
      <c r="B12" s="6" t="s">
        <v>1</v>
      </c>
      <c r="C12" s="6" t="s">
        <v>1</v>
      </c>
      <c r="D12" s="6" t="s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7" t="s">
        <v>1</v>
      </c>
    </row>
    <row r="13" spans="1:11" ht="12.75">
      <c r="A13" s="1">
        <v>0</v>
      </c>
      <c r="B13" s="1">
        <v>16.1</v>
      </c>
      <c r="C13" s="1">
        <v>16.3</v>
      </c>
      <c r="D13" s="1">
        <v>16.5</v>
      </c>
      <c r="E13" s="1">
        <v>16.7</v>
      </c>
      <c r="F13" s="1">
        <v>16.8</v>
      </c>
      <c r="G13" s="1">
        <v>16.9</v>
      </c>
      <c r="H13" s="1">
        <v>16.9</v>
      </c>
      <c r="I13" s="1">
        <v>17</v>
      </c>
      <c r="J13" s="1">
        <v>17</v>
      </c>
      <c r="K13" s="1">
        <v>17</v>
      </c>
    </row>
    <row r="14" spans="1:11" ht="12.75">
      <c r="A14" s="1">
        <v>1</v>
      </c>
      <c r="B14" s="1">
        <v>15.9</v>
      </c>
      <c r="C14" s="1">
        <v>15.9</v>
      </c>
      <c r="D14" s="1">
        <v>16.1</v>
      </c>
      <c r="E14" s="1">
        <v>16.3</v>
      </c>
      <c r="F14" s="1">
        <v>15.9</v>
      </c>
      <c r="G14" s="1">
        <v>16.1</v>
      </c>
      <c r="H14" s="1">
        <v>16.5</v>
      </c>
      <c r="I14" s="1">
        <v>16.6</v>
      </c>
      <c r="J14" s="1">
        <v>16.6</v>
      </c>
      <c r="K14" s="1">
        <v>16.6</v>
      </c>
    </row>
    <row r="15" spans="1:11" ht="12.75">
      <c r="A15" s="1">
        <v>2</v>
      </c>
      <c r="B15" s="1">
        <v>14.2</v>
      </c>
      <c r="C15" s="1">
        <v>14.6</v>
      </c>
      <c r="D15" s="1">
        <v>14.6</v>
      </c>
      <c r="E15" s="1">
        <v>15.2</v>
      </c>
      <c r="F15" s="1">
        <v>14.8</v>
      </c>
      <c r="G15" s="1">
        <v>14.6</v>
      </c>
      <c r="H15" s="1">
        <v>15.4</v>
      </c>
      <c r="I15" s="1">
        <v>14.9</v>
      </c>
      <c r="J15" s="1">
        <v>15.3</v>
      </c>
      <c r="K15" s="3">
        <v>15.1</v>
      </c>
    </row>
    <row r="16" spans="1:11" ht="12.75">
      <c r="A16" s="1">
        <v>3</v>
      </c>
      <c r="B16" s="3">
        <v>13</v>
      </c>
      <c r="C16" s="3">
        <v>13</v>
      </c>
      <c r="D16" s="3">
        <v>13.2</v>
      </c>
      <c r="E16" s="3">
        <v>13.2</v>
      </c>
      <c r="F16" s="3">
        <v>13.6</v>
      </c>
      <c r="G16" s="3">
        <v>13.7</v>
      </c>
      <c r="H16" s="3">
        <v>13.8</v>
      </c>
      <c r="I16" s="3">
        <v>13.9</v>
      </c>
      <c r="J16" s="3">
        <v>14.2</v>
      </c>
      <c r="K16" s="3">
        <v>14.1</v>
      </c>
    </row>
    <row r="17" spans="1:11" ht="12.75">
      <c r="A17" s="1">
        <v>4</v>
      </c>
      <c r="B17" s="3">
        <v>12.4</v>
      </c>
      <c r="C17" s="3">
        <v>12.5</v>
      </c>
      <c r="D17" s="3">
        <v>12.6</v>
      </c>
      <c r="E17" s="3">
        <v>12.8</v>
      </c>
      <c r="F17" s="3">
        <v>12.9</v>
      </c>
      <c r="G17" s="3">
        <v>12.9</v>
      </c>
      <c r="H17" s="3">
        <v>13.2</v>
      </c>
      <c r="I17" s="3">
        <v>13.2</v>
      </c>
      <c r="J17" s="3">
        <v>13.4</v>
      </c>
      <c r="K17" s="3">
        <v>13.4</v>
      </c>
    </row>
    <row r="18" spans="1:11" ht="12.75">
      <c r="A18" s="1">
        <v>5</v>
      </c>
      <c r="B18" s="3">
        <v>12.1</v>
      </c>
      <c r="C18" s="3">
        <v>12.2</v>
      </c>
      <c r="D18" s="3">
        <v>12.2</v>
      </c>
      <c r="E18" s="3">
        <v>12.3</v>
      </c>
      <c r="F18" s="3">
        <v>12.4</v>
      </c>
      <c r="G18" s="3">
        <v>12.5</v>
      </c>
      <c r="H18" s="3">
        <v>12.7</v>
      </c>
      <c r="I18" s="3">
        <v>12.7</v>
      </c>
      <c r="J18" s="3">
        <v>12.9</v>
      </c>
      <c r="K18" s="3">
        <v>12.9</v>
      </c>
    </row>
    <row r="19" spans="1:11" ht="13.5" thickBot="1">
      <c r="A19" s="8">
        <v>6</v>
      </c>
      <c r="B19" s="8">
        <v>12</v>
      </c>
      <c r="C19" s="8">
        <v>12</v>
      </c>
      <c r="D19" s="8">
        <v>12</v>
      </c>
      <c r="E19" s="8">
        <v>12.2</v>
      </c>
      <c r="F19" s="8">
        <v>12.2</v>
      </c>
      <c r="G19" s="8">
        <v>12.3</v>
      </c>
      <c r="H19" s="8">
        <v>12.4</v>
      </c>
      <c r="I19" s="8">
        <v>12.4</v>
      </c>
      <c r="J19" s="10">
        <v>12.5</v>
      </c>
      <c r="K19" s="9">
        <v>12.6</v>
      </c>
    </row>
    <row r="20" spans="1:11" ht="13.5" thickTop="1">
      <c r="A20" t="s">
        <v>4</v>
      </c>
      <c r="B20">
        <f>B14-B19</f>
        <v>3.9000000000000004</v>
      </c>
      <c r="C20">
        <f aca="true" t="shared" si="0" ref="C20:K20">C14-C19</f>
        <v>3.9000000000000004</v>
      </c>
      <c r="D20">
        <f t="shared" si="0"/>
        <v>4.100000000000001</v>
      </c>
      <c r="E20">
        <f t="shared" si="0"/>
        <v>4.100000000000001</v>
      </c>
      <c r="F20">
        <f t="shared" si="0"/>
        <v>3.700000000000001</v>
      </c>
      <c r="G20">
        <f t="shared" si="0"/>
        <v>3.8000000000000007</v>
      </c>
      <c r="H20">
        <f t="shared" si="0"/>
        <v>4.1</v>
      </c>
      <c r="I20">
        <f t="shared" si="0"/>
        <v>4.200000000000001</v>
      </c>
      <c r="J20">
        <f t="shared" si="0"/>
        <v>4.100000000000001</v>
      </c>
      <c r="K20">
        <f t="shared" si="0"/>
        <v>4.000000000000002</v>
      </c>
    </row>
    <row r="21" spans="1:2" ht="12.75">
      <c r="A21" t="s">
        <v>5</v>
      </c>
      <c r="B21">
        <f>MIN(B13:K19)</f>
        <v>12</v>
      </c>
    </row>
    <row r="22" spans="1:2" ht="12.75">
      <c r="A22" t="s">
        <v>6</v>
      </c>
      <c r="B22">
        <f>MAX(B13:K19)</f>
        <v>17</v>
      </c>
    </row>
    <row r="23" spans="1:2" ht="12.75">
      <c r="A23" t="s">
        <v>7</v>
      </c>
      <c r="B23">
        <f>B22-B21</f>
        <v>5</v>
      </c>
    </row>
    <row r="24" spans="1:26" ht="12.75">
      <c r="A24" t="s">
        <v>55</v>
      </c>
      <c r="B24">
        <f>MAX(B20:K20)</f>
        <v>4.200000000000001</v>
      </c>
      <c r="C24">
        <f>MIN(B20:K20)</f>
        <v>3.700000000000001</v>
      </c>
      <c r="Z24" s="13"/>
    </row>
    <row r="25" spans="1:26" ht="12.75">
      <c r="A25">
        <v>16</v>
      </c>
      <c r="B25">
        <f>(B24/A25)*100</f>
        <v>26.250000000000007</v>
      </c>
      <c r="C25">
        <f>(C24/A25)*100</f>
        <v>23.125000000000007</v>
      </c>
      <c r="D25" t="s">
        <v>56</v>
      </c>
      <c r="Z25" s="13"/>
    </row>
    <row r="27" spans="26:27" ht="12.75">
      <c r="Z27" s="13"/>
      <c r="AA27" s="15"/>
    </row>
    <row r="31" spans="23:61" ht="12.75">
      <c r="W31" s="33" t="s">
        <v>73</v>
      </c>
      <c r="X31" s="24">
        <f>691*9.8*10^-3</f>
        <v>6.771800000000001</v>
      </c>
      <c r="Y31" s="24">
        <f>1057*9.8*10^-3</f>
        <v>10.358600000000001</v>
      </c>
      <c r="Z31" s="24">
        <f>2074*9.8*10^-3</f>
        <v>20.325200000000002</v>
      </c>
      <c r="AA31" s="24">
        <f>3873*9.8*10^-3</f>
        <v>37.955400000000004</v>
      </c>
      <c r="AB31" s="24">
        <f>4196*9.8*10^-3</f>
        <v>41.1208</v>
      </c>
      <c r="AC31" s="24">
        <f>5124*9.8*10^-3</f>
        <v>50.2152</v>
      </c>
      <c r="AD31" s="24">
        <f>6652*9.8*10^-3</f>
        <v>65.18960000000001</v>
      </c>
      <c r="AE31" s="24">
        <f>7779*9.8*10^-3</f>
        <v>76.23420000000002</v>
      </c>
      <c r="AF31" s="24">
        <f>8899*9.8*10^-3</f>
        <v>87.21020000000001</v>
      </c>
      <c r="AG31" s="24">
        <f>10126*9.8*10^-3</f>
        <v>99.2348</v>
      </c>
      <c r="AH31" s="26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23:61" ht="12.75">
      <c r="W32" s="27" t="s">
        <v>8</v>
      </c>
      <c r="X32" s="28" t="s">
        <v>23</v>
      </c>
      <c r="Y32" s="28" t="s">
        <v>24</v>
      </c>
      <c r="Z32" s="28" t="s">
        <v>25</v>
      </c>
      <c r="AA32" s="28" t="s">
        <v>26</v>
      </c>
      <c r="AB32" s="29" t="s">
        <v>27</v>
      </c>
      <c r="AC32" s="29" t="s">
        <v>28</v>
      </c>
      <c r="AD32" s="29" t="s">
        <v>29</v>
      </c>
      <c r="AE32" s="29" t="s">
        <v>32</v>
      </c>
      <c r="AF32" s="29" t="s">
        <v>30</v>
      </c>
      <c r="AG32" s="29" t="s">
        <v>31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23:61" ht="12.75">
      <c r="W33" s="27" t="s">
        <v>9</v>
      </c>
      <c r="X33" s="28">
        <v>0.9103</v>
      </c>
      <c r="Y33" s="28">
        <v>0.9224</v>
      </c>
      <c r="Z33" s="28">
        <v>0.9336</v>
      </c>
      <c r="AA33" s="28">
        <v>0.9206</v>
      </c>
      <c r="AB33" s="28">
        <v>0.9581</v>
      </c>
      <c r="AC33" s="28">
        <v>0.9449</v>
      </c>
      <c r="AD33" s="28">
        <v>0.9528</v>
      </c>
      <c r="AE33" s="28">
        <v>0.9491</v>
      </c>
      <c r="AF33" s="28">
        <v>0.9701</v>
      </c>
      <c r="AG33" s="28">
        <v>0.9572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23:61" ht="12.75">
      <c r="W34" s="27" t="s">
        <v>11</v>
      </c>
      <c r="X34" s="29" t="s">
        <v>66</v>
      </c>
      <c r="Y34" s="29" t="s">
        <v>67</v>
      </c>
      <c r="Z34" s="29" t="s">
        <v>68</v>
      </c>
      <c r="AA34" s="29" t="s">
        <v>69</v>
      </c>
      <c r="AB34" s="29" t="s">
        <v>70</v>
      </c>
      <c r="AC34" s="29" t="s">
        <v>70</v>
      </c>
      <c r="AD34" s="29" t="s">
        <v>68</v>
      </c>
      <c r="AE34" s="29" t="s">
        <v>68</v>
      </c>
      <c r="AF34" s="29" t="s">
        <v>71</v>
      </c>
      <c r="AG34" s="29" t="s">
        <v>72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23:61" ht="12.75">
      <c r="W35" s="30" t="s">
        <v>12</v>
      </c>
      <c r="X35" s="28">
        <f>16.771</f>
        <v>16.771</v>
      </c>
      <c r="Y35" s="29">
        <f>16.986</f>
        <v>16.986</v>
      </c>
      <c r="Z35" s="28">
        <f>17.214</f>
        <v>17.214</v>
      </c>
      <c r="AA35" s="28">
        <f>17.514</f>
        <v>17.514</v>
      </c>
      <c r="AB35" s="28">
        <f>17.329</f>
        <v>17.329</v>
      </c>
      <c r="AC35" s="28">
        <f>17.386</f>
        <v>17.386</v>
      </c>
      <c r="AD35" s="28">
        <f>17.743</f>
        <v>17.743</v>
      </c>
      <c r="AE35" s="28">
        <f>17.714</f>
        <v>17.714</v>
      </c>
      <c r="AF35" s="28">
        <f>17.814</f>
        <v>17.814</v>
      </c>
      <c r="AG35" s="28">
        <f>17.714</f>
        <v>17.714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23:61" ht="12.75">
      <c r="W36" s="30" t="s">
        <v>13</v>
      </c>
      <c r="X36" s="25" t="s">
        <v>57</v>
      </c>
      <c r="Y36" s="25" t="s">
        <v>58</v>
      </c>
      <c r="Z36" s="25" t="s">
        <v>59</v>
      </c>
      <c r="AA36" s="25" t="s">
        <v>60</v>
      </c>
      <c r="AB36" s="25" t="s">
        <v>61</v>
      </c>
      <c r="AC36" s="25" t="s">
        <v>62</v>
      </c>
      <c r="AD36" s="25" t="s">
        <v>63</v>
      </c>
      <c r="AE36" s="25" t="s">
        <v>64</v>
      </c>
      <c r="AF36" s="25" t="s">
        <v>65</v>
      </c>
      <c r="AG36" s="28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23:61" ht="12.75">
      <c r="W37" s="30" t="s">
        <v>14</v>
      </c>
      <c r="X37" s="28">
        <f>(X34+Y34)/2</f>
        <v>-0.7875000000000001</v>
      </c>
      <c r="Y37" s="28">
        <f aca="true" t="shared" si="1" ref="Y37:AF37">(Y34+Z34)/2</f>
        <v>-0.8160499999999999</v>
      </c>
      <c r="Z37" s="28">
        <f t="shared" si="1"/>
        <v>-0.84285</v>
      </c>
      <c r="AA37" s="28">
        <f t="shared" si="1"/>
        <v>-0.83215</v>
      </c>
      <c r="AB37" s="28">
        <f t="shared" si="1"/>
        <v>-0.8107</v>
      </c>
      <c r="AC37" s="28">
        <f t="shared" si="1"/>
        <v>-0.8213999999999999</v>
      </c>
      <c r="AD37" s="28">
        <f t="shared" si="1"/>
        <v>-0.8321</v>
      </c>
      <c r="AE37" s="28">
        <f t="shared" si="1"/>
        <v>-0.8231999999999999</v>
      </c>
      <c r="AF37" s="28">
        <f t="shared" si="1"/>
        <v>-0.80535</v>
      </c>
      <c r="AG37" s="28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23:33" ht="12.75">
      <c r="W38" s="30" t="s">
        <v>15</v>
      </c>
      <c r="X38" s="28">
        <f>(X35+Y35)/2</f>
        <v>16.878500000000003</v>
      </c>
      <c r="Y38" s="28">
        <f aca="true" t="shared" si="2" ref="Y38:AF38">(Y35+Z35)/2</f>
        <v>17.1</v>
      </c>
      <c r="Z38" s="28">
        <f t="shared" si="2"/>
        <v>17.363999999999997</v>
      </c>
      <c r="AA38" s="28">
        <f t="shared" si="2"/>
        <v>17.4215</v>
      </c>
      <c r="AB38" s="28">
        <f t="shared" si="2"/>
        <v>17.3575</v>
      </c>
      <c r="AC38" s="28">
        <f t="shared" si="2"/>
        <v>17.5645</v>
      </c>
      <c r="AD38" s="28">
        <f t="shared" si="2"/>
        <v>17.728499999999997</v>
      </c>
      <c r="AE38" s="28">
        <f t="shared" si="2"/>
        <v>17.764</v>
      </c>
      <c r="AF38" s="28">
        <f t="shared" si="2"/>
        <v>17.764</v>
      </c>
      <c r="AG38" s="31"/>
    </row>
    <row r="39" spans="23:33" ht="12.75">
      <c r="W39" s="30" t="s">
        <v>16</v>
      </c>
      <c r="X39" s="32" t="s">
        <v>33</v>
      </c>
      <c r="Y39" s="32" t="s">
        <v>34</v>
      </c>
      <c r="Z39" s="32" t="s">
        <v>35</v>
      </c>
      <c r="AA39" s="32" t="s">
        <v>36</v>
      </c>
      <c r="AB39" s="32" t="s">
        <v>37</v>
      </c>
      <c r="AC39" s="32" t="s">
        <v>38</v>
      </c>
      <c r="AD39" s="32" t="s">
        <v>39</v>
      </c>
      <c r="AE39" s="32" t="s">
        <v>40</v>
      </c>
      <c r="AF39" s="32" t="s">
        <v>41</v>
      </c>
      <c r="AG39" s="1"/>
    </row>
    <row r="56" spans="23:44" ht="12.75">
      <c r="W56" t="s">
        <v>10</v>
      </c>
      <c r="X56" s="16">
        <v>0</v>
      </c>
      <c r="Y56" s="16">
        <v>1</v>
      </c>
      <c r="Z56" s="16">
        <v>2</v>
      </c>
      <c r="AA56" s="16">
        <v>3</v>
      </c>
      <c r="AB56" s="16">
        <v>4</v>
      </c>
      <c r="AC56" s="16">
        <v>5</v>
      </c>
      <c r="AD56" s="16">
        <v>6</v>
      </c>
      <c r="AE56" s="16"/>
      <c r="AF56" s="16"/>
      <c r="AG56" s="16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</row>
    <row r="57" spans="23:44" ht="13.5" thickBot="1">
      <c r="W57" s="19" t="s">
        <v>8</v>
      </c>
      <c r="X57" s="18" t="s">
        <v>42</v>
      </c>
      <c r="Y57" s="18" t="s">
        <v>43</v>
      </c>
      <c r="Z57" s="18" t="s">
        <v>44</v>
      </c>
      <c r="AA57" s="18" t="s">
        <v>45</v>
      </c>
      <c r="AB57" s="18" t="s">
        <v>46</v>
      </c>
      <c r="AC57" s="18" t="s">
        <v>47</v>
      </c>
      <c r="AD57" s="18" t="s">
        <v>48</v>
      </c>
      <c r="AE57" s="14"/>
      <c r="AF57" s="14"/>
      <c r="AG57" s="14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</row>
    <row r="58" spans="23:44" ht="13.5" thickTop="1">
      <c r="W58" s="11" t="s">
        <v>9</v>
      </c>
      <c r="X58" s="14">
        <v>0.8682</v>
      </c>
      <c r="Y58" s="14">
        <v>0.754</v>
      </c>
      <c r="Z58" s="14">
        <v>0.5171</v>
      </c>
      <c r="AA58" s="14">
        <v>0.9557</v>
      </c>
      <c r="AB58" s="14">
        <v>0.9757</v>
      </c>
      <c r="AC58" s="14">
        <v>0.971</v>
      </c>
      <c r="AD58" s="14">
        <v>0.9617</v>
      </c>
      <c r="AE58" s="14"/>
      <c r="AF58" s="14"/>
      <c r="AG58" s="14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</row>
    <row r="59" spans="23:44" ht="12.75">
      <c r="W59" s="11" t="s">
        <v>11</v>
      </c>
      <c r="X59" s="15">
        <v>0.0982</v>
      </c>
      <c r="Y59" s="15">
        <v>0.0879</v>
      </c>
      <c r="Z59" s="15">
        <v>0.0903</v>
      </c>
      <c r="AA59" s="15">
        <v>0.1436</v>
      </c>
      <c r="AB59" s="14">
        <v>0.1182</v>
      </c>
      <c r="AC59" s="14">
        <v>0.0964</v>
      </c>
      <c r="AD59" s="14">
        <v>0.0703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</row>
    <row r="60" spans="23:44" ht="12.75">
      <c r="W60" s="12" t="s">
        <v>12</v>
      </c>
      <c r="X60" s="15">
        <v>16.18</v>
      </c>
      <c r="Y60" s="15">
        <f>15.767</f>
        <v>15.767</v>
      </c>
      <c r="Z60" s="15">
        <f>14.373</f>
        <v>14.373</v>
      </c>
      <c r="AA60" s="15">
        <v>12.78</v>
      </c>
      <c r="AB60" s="14">
        <v>12.28</v>
      </c>
      <c r="AC60" s="14">
        <v>11.96</v>
      </c>
      <c r="AD60" s="14">
        <f>11.873</f>
        <v>11.873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23:44" ht="13.5" thickBot="1">
      <c r="W61" s="17" t="s">
        <v>13</v>
      </c>
      <c r="X61" s="21" t="s">
        <v>17</v>
      </c>
      <c r="Y61" s="21" t="s">
        <v>18</v>
      </c>
      <c r="Z61" s="21" t="s">
        <v>19</v>
      </c>
      <c r="AA61" s="21" t="s">
        <v>20</v>
      </c>
      <c r="AB61" s="21" t="s">
        <v>21</v>
      </c>
      <c r="AC61" s="21" t="s">
        <v>22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</row>
    <row r="62" spans="23:44" ht="13.5" thickTop="1">
      <c r="W62" s="12" t="s">
        <v>14</v>
      </c>
      <c r="X62" s="15">
        <f aca="true" t="shared" si="3" ref="X62:AC63">(X59+Y59)/2</f>
        <v>0.09305</v>
      </c>
      <c r="Y62" s="15">
        <f t="shared" si="3"/>
        <v>0.08910000000000001</v>
      </c>
      <c r="Z62" s="15">
        <f t="shared" si="3"/>
        <v>0.11695</v>
      </c>
      <c r="AA62" s="15">
        <f t="shared" si="3"/>
        <v>0.13090000000000002</v>
      </c>
      <c r="AB62" s="15">
        <f t="shared" si="3"/>
        <v>0.1073</v>
      </c>
      <c r="AC62" s="15">
        <f t="shared" si="3"/>
        <v>0.08335000000000001</v>
      </c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</row>
    <row r="63" spans="23:44" ht="13.5" thickBot="1">
      <c r="W63" s="12" t="s">
        <v>15</v>
      </c>
      <c r="X63" s="15">
        <f t="shared" si="3"/>
        <v>15.9735</v>
      </c>
      <c r="Y63" s="15">
        <f t="shared" si="3"/>
        <v>15.07</v>
      </c>
      <c r="Z63" s="15">
        <f t="shared" si="3"/>
        <v>13.5765</v>
      </c>
      <c r="AA63" s="15">
        <f t="shared" si="3"/>
        <v>12.53</v>
      </c>
      <c r="AB63" s="15">
        <f t="shared" si="3"/>
        <v>12.120000000000001</v>
      </c>
      <c r="AC63" s="15">
        <f t="shared" si="3"/>
        <v>11.9165</v>
      </c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23:44" ht="13.5" thickBot="1">
      <c r="W64" s="20" t="s">
        <v>16</v>
      </c>
      <c r="X64" s="22" t="s">
        <v>49</v>
      </c>
      <c r="Y64" s="22" t="s">
        <v>50</v>
      </c>
      <c r="Z64" s="22" t="s">
        <v>51</v>
      </c>
      <c r="AA64" s="22" t="s">
        <v>52</v>
      </c>
      <c r="AB64" s="22" t="s">
        <v>53</v>
      </c>
      <c r="AC64" s="23" t="s">
        <v>54</v>
      </c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24:44" ht="12.75"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</row>
  </sheetData>
  <printOptions/>
  <pageMargins left="0.75" right="0.75" top="1" bottom="1" header="0" footer="0"/>
  <pageSetup horizontalDpi="300" verticalDpi="300" orientation="portrait" paperSize="9" r:id="rId6"/>
  <ignoredErrors>
    <ignoredError sqref="X34:AG34" numberStoredAsText="1"/>
    <ignoredError sqref="AF35" formula="1"/>
  </ignoredErrors>
  <drawing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2002-09-15T00:34:46Z</dcterms:modified>
  <cp:category/>
  <cp:version/>
  <cp:contentType/>
  <cp:contentStatus/>
</cp:coreProperties>
</file>