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<sst xmlns="http://schemas.openxmlformats.org/spreadsheetml/2006/main" count="83" uniqueCount="66">
  <si>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h(vazio)</t>
  </si>
  <si>
    <t>P6-P1</t>
  </si>
  <si>
    <t>y=</t>
  </si>
  <si>
    <t>m</t>
  </si>
  <si>
    <t>b</t>
  </si>
  <si>
    <t>intervalo</t>
  </si>
  <si>
    <t>0..1</t>
  </si>
  <si>
    <t>1..2</t>
  </si>
  <si>
    <t>2..3</t>
  </si>
  <si>
    <t>3..4</t>
  </si>
  <si>
    <t>4..5</t>
  </si>
  <si>
    <t>5..6</t>
  </si>
  <si>
    <t>-0.8071x + 22.986</t>
  </si>
  <si>
    <t>-0.8607x + 23.271</t>
  </si>
  <si>
    <t>-0.9964x + 24.386</t>
  </si>
  <si>
    <t xml:space="preserve"> -1.0107x + 24.614</t>
  </si>
  <si>
    <t xml:space="preserve"> -1.0143x + 24.829</t>
  </si>
  <si>
    <t>-1.0179x + 24.871</t>
  </si>
  <si>
    <t>-1.0357x + 25.343</t>
  </si>
  <si>
    <t>-0.9964x + 25.314</t>
  </si>
  <si>
    <t>-0.9714x + 25.729</t>
  </si>
  <si>
    <t>-0.9786x + 25.871</t>
  </si>
  <si>
    <t>-0.8339x+23.1285</t>
  </si>
  <si>
    <t>-0.92855x+23.8285</t>
  </si>
  <si>
    <t>-1.00355x+24.5</t>
  </si>
  <si>
    <t>-1.0125x+24.7215</t>
  </si>
  <si>
    <t>-1.0161x+24.85</t>
  </si>
  <si>
    <t>-1.0268x+25.107</t>
  </si>
  <si>
    <t>-1.01605x+25.3285</t>
  </si>
  <si>
    <t>-0.9839x+25.5215</t>
  </si>
  <si>
    <t>-0.975x+25.8</t>
  </si>
  <si>
    <t>0.24x + 22.44</t>
  </si>
  <si>
    <t>0.2364x + 21.86</t>
  </si>
  <si>
    <t>0.34x + 20</t>
  </si>
  <si>
    <t>0.3018x + 18.8</t>
  </si>
  <si>
    <t>0.237x + 18.107</t>
  </si>
  <si>
    <t xml:space="preserve"> 0.1945x + 17.78</t>
  </si>
  <si>
    <t>0.1667x + 17.493</t>
  </si>
  <si>
    <t>0.2382x+22.15</t>
  </si>
  <si>
    <t>0.2882x+20.93</t>
  </si>
  <si>
    <t>0.3209x+19.4</t>
  </si>
  <si>
    <t>0.2694x+18.4535</t>
  </si>
  <si>
    <t>0.21575x+17.9435</t>
  </si>
  <si>
    <t>0.1806x+17.6365</t>
  </si>
  <si>
    <r>
      <t xml:space="preserve">m </t>
    </r>
    <r>
      <rPr>
        <b/>
        <sz val="7"/>
        <rFont val="Arial"/>
        <family val="2"/>
      </rPr>
      <t>medio</t>
    </r>
  </si>
  <si>
    <r>
      <t xml:space="preserve">b </t>
    </r>
    <r>
      <rPr>
        <b/>
        <sz val="7"/>
        <rFont val="Arial"/>
        <family val="2"/>
      </rPr>
      <t>medio</t>
    </r>
  </si>
  <si>
    <r>
      <t xml:space="preserve">y </t>
    </r>
    <r>
      <rPr>
        <b/>
        <sz val="7"/>
        <rFont val="Arial"/>
        <family val="2"/>
      </rPr>
      <t>medio</t>
    </r>
  </si>
  <si>
    <r>
      <t>massa (</t>
    </r>
    <r>
      <rPr>
        <b/>
        <vertAlign val="subscript"/>
        <sz val="10"/>
        <color indexed="10"/>
        <rFont val="Arial"/>
        <family val="2"/>
      </rPr>
      <t>g</t>
    </r>
    <r>
      <rPr>
        <b/>
        <sz val="10"/>
        <color indexed="10"/>
        <rFont val="Arial"/>
        <family val="2"/>
      </rPr>
      <t>)</t>
    </r>
  </si>
  <si>
    <r>
      <t xml:space="preserve">Pressão </t>
    </r>
    <r>
      <rPr>
        <b/>
        <sz val="8"/>
        <color indexed="10"/>
        <rFont val="Arial"/>
        <family val="2"/>
      </rPr>
      <t>(bar)</t>
    </r>
  </si>
  <si>
    <r>
      <t>[ ]</t>
    </r>
    <r>
      <rPr>
        <b/>
        <vertAlign val="subscript"/>
        <sz val="10"/>
        <rFont val="Arial"/>
        <family val="2"/>
      </rPr>
      <t>max</t>
    </r>
    <r>
      <rPr>
        <b/>
        <sz val="8"/>
        <rFont val="Arial"/>
        <family val="2"/>
      </rPr>
      <t>compressão</t>
    </r>
  </si>
  <si>
    <r>
      <t xml:space="preserve">%     </t>
    </r>
    <r>
      <rPr>
        <b/>
        <sz val="8"/>
        <rFont val="Arial"/>
        <family val="2"/>
      </rPr>
      <t>compressão</t>
    </r>
  </si>
  <si>
    <r>
      <t>h</t>
    </r>
    <r>
      <rPr>
        <b/>
        <sz val="6"/>
        <rFont val="Arial"/>
        <family val="2"/>
      </rPr>
      <t>min</t>
    </r>
    <r>
      <rPr>
        <b/>
        <sz val="10"/>
        <rFont val="Arial"/>
        <family val="2"/>
      </rPr>
      <t xml:space="preserve"> músculo</t>
    </r>
  </si>
  <si>
    <r>
      <t>h</t>
    </r>
    <r>
      <rPr>
        <b/>
        <sz val="6"/>
        <rFont val="Arial"/>
        <family val="2"/>
      </rPr>
      <t>max</t>
    </r>
    <r>
      <rPr>
        <b/>
        <sz val="10"/>
        <rFont val="Arial"/>
        <family val="2"/>
      </rPr>
      <t xml:space="preserve"> músculo</t>
    </r>
  </si>
  <si>
    <r>
      <t>delta h</t>
    </r>
    <r>
      <rPr>
        <b/>
        <sz val="7"/>
        <rFont val="Arial"/>
        <family val="2"/>
      </rPr>
      <t>max</t>
    </r>
  </si>
  <si>
    <r>
      <t>r</t>
    </r>
    <r>
      <rPr>
        <b/>
        <vertAlign val="superscript"/>
        <sz val="10"/>
        <rFont val="Arial"/>
        <family val="2"/>
      </rPr>
      <t>2</t>
    </r>
  </si>
  <si>
    <r>
      <t xml:space="preserve">hd </t>
    </r>
    <r>
      <rPr>
        <b/>
        <vertAlign val="subscript"/>
        <sz val="10"/>
        <color indexed="53"/>
        <rFont val="Arial"/>
        <family val="2"/>
      </rPr>
      <t>(cm)</t>
    </r>
  </si>
  <si>
    <t>6,77-10,36</t>
  </si>
  <si>
    <t>10,36-20,33</t>
  </si>
  <si>
    <t>20,33-30,96</t>
  </si>
  <si>
    <t>37,96-41,12</t>
  </si>
  <si>
    <t>41,12-50,22</t>
  </si>
  <si>
    <t>50,22-65,19</t>
  </si>
  <si>
    <t>65,19-76,23</t>
  </si>
  <si>
    <t>76,23-87,21</t>
  </si>
  <si>
    <t>87,21-99,23</t>
  </si>
  <si>
    <t>Força (N)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</si>
</sst>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0.000000"/>
    <numFmt numFmtId="174" formatCode="0.00000"/>
    <numFmt numFmtId="175" formatCode="0.0000"/>
    <numFmt numFmtId="176" formatCode="0.000"/>
  </numFmts>
  <fonts count="37">
    <font>
      <sz val="10"/>
      <name val="Arial"/>
      <family val="0"/>
    </font>
    <font>
      <sz val="20"/>
      <name val="Arial"/>
      <family val="0"/>
    </font>
    <font>
      <sz val="18"/>
      <name val="Arial"/>
      <family val="0"/>
    </font>
    <font>
      <b/>
      <sz val="18.5"/>
      <name val="Benguiat Bk BT"/>
      <family val="1"/>
    </font>
    <font>
      <sz val="10.25"/>
      <name val="Arial Black"/>
      <family val="2"/>
    </font>
    <font>
      <b/>
      <i/>
      <sz val="10.25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20.5"/>
      <name val="Benguiat Bk BT"/>
      <family val="1"/>
    </font>
    <font>
      <sz val="11.25"/>
      <name val="Arial Black"/>
      <family val="2"/>
    </font>
    <font>
      <sz val="9.25"/>
      <name val="Arial Black"/>
      <family val="2"/>
    </font>
    <font>
      <b/>
      <sz val="10.75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b/>
      <i/>
      <sz val="9.75"/>
      <name val="Arial"/>
      <family val="2"/>
    </font>
    <font>
      <sz val="17.75"/>
      <name val="Arial"/>
      <family val="0"/>
    </font>
    <font>
      <sz val="8.75"/>
      <name val="Arial Black"/>
      <family val="2"/>
    </font>
    <font>
      <sz val="10.5"/>
      <name val="Arial Black"/>
      <family val="2"/>
    </font>
    <font>
      <b/>
      <i/>
      <sz val="11.75"/>
      <name val="Arial"/>
      <family val="2"/>
    </font>
    <font>
      <b/>
      <i/>
      <sz val="9.5"/>
      <name val="Arial"/>
      <family val="2"/>
    </font>
    <font>
      <sz val="18.25"/>
      <name val="Arial"/>
      <family val="0"/>
    </font>
    <font>
      <sz val="9.5"/>
      <name val="Arial Black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53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color indexed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16"/>
      <name val="Benguiat Bk BT"/>
      <family val="1"/>
    </font>
    <font>
      <b/>
      <sz val="16"/>
      <name val="Benguiat Bk BT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3" fillId="2" borderId="2" xfId="0" applyFon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6" xfId="0" applyFont="1" applyFill="1" applyBorder="1" applyAlignment="1">
      <alignment/>
    </xf>
    <xf numFmtId="0" fontId="23" fillId="4" borderId="7" xfId="0" applyFont="1" applyFill="1" applyBorder="1" applyAlignment="1">
      <alignment/>
    </xf>
    <xf numFmtId="0" fontId="23" fillId="4" borderId="3" xfId="0" applyFont="1" applyFill="1" applyBorder="1" applyAlignment="1">
      <alignment/>
    </xf>
    <xf numFmtId="2" fontId="23" fillId="4" borderId="2" xfId="0" applyNumberFormat="1" applyFont="1" applyFill="1" applyBorder="1" applyAlignment="1">
      <alignment/>
    </xf>
    <xf numFmtId="0" fontId="23" fillId="4" borderId="2" xfId="0" applyFont="1" applyFill="1" applyBorder="1" applyAlignment="1">
      <alignment/>
    </xf>
    <xf numFmtId="0" fontId="25" fillId="4" borderId="8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24" fillId="4" borderId="2" xfId="0" applyNumberFormat="1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2" fontId="24" fillId="5" borderId="2" xfId="0" applyNumberFormat="1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 quotePrefix="1">
      <alignment horizontal="center"/>
    </xf>
    <xf numFmtId="0" fontId="24" fillId="5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comprimento_vs_pressão</a:t>
            </a:r>
          </a:p>
        </c:rich>
      </c:tx>
      <c:layout>
        <c:manualLayout>
          <c:xMode val="factor"/>
          <c:yMode val="factor"/>
          <c:x val="0.02825"/>
          <c:y val="0.05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"/>
          <c:y val="0.13325"/>
          <c:w val="0.68425"/>
          <c:h val="0.6945"/>
        </c:manualLayout>
      </c:layout>
      <c:lineChart>
        <c:grouping val="standard"/>
        <c:varyColors val="0"/>
        <c:ser>
          <c:idx val="1"/>
          <c:order val="0"/>
          <c:tx>
            <c:v>691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/>
            </c:numRef>
          </c:cat>
          <c:val>
            <c:numRef>
              <c:f>Folha1!$B$13:$B$19</c:f>
              <c:numCache/>
            </c:numRef>
          </c:val>
          <c:smooth val="0"/>
        </c:ser>
        <c:ser>
          <c:idx val="0"/>
          <c:order val="1"/>
          <c:tx>
            <c:v>1057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/>
            </c:numRef>
          </c:cat>
          <c:val>
            <c:numRef>
              <c:f>Folha1!$C$13:$C$19</c:f>
              <c:numCache/>
            </c:numRef>
          </c:val>
          <c:smooth val="0"/>
        </c:ser>
        <c:ser>
          <c:idx val="2"/>
          <c:order val="2"/>
          <c:tx>
            <c:v>2074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Folha1!$D$13:$D$19</c:f>
              <c:numCache/>
            </c:numRef>
          </c:val>
          <c:smooth val="0"/>
        </c:ser>
        <c:ser>
          <c:idx val="3"/>
          <c:order val="3"/>
          <c:tx>
            <c:v>3873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Folha1!$E$13:$E$19</c:f>
              <c:numCache/>
            </c:numRef>
          </c:val>
          <c:smooth val="0"/>
        </c:ser>
        <c:ser>
          <c:idx val="4"/>
          <c:order val="4"/>
          <c:tx>
            <c:v>4196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Folha1!$F$13:$F$19</c:f>
              <c:numCache/>
            </c:numRef>
          </c:val>
          <c:smooth val="0"/>
        </c:ser>
        <c:ser>
          <c:idx val="5"/>
          <c:order val="5"/>
          <c:tx>
            <c:v>5124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Folha1!$G$13:$G$19</c:f>
              <c:numCache/>
            </c:numRef>
          </c:val>
          <c:smooth val="0"/>
        </c:ser>
        <c:ser>
          <c:idx val="6"/>
          <c:order val="6"/>
          <c:tx>
            <c:v>6652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Folha1!$H$13:$H$19</c:f>
              <c:numCache/>
            </c:numRef>
          </c:val>
          <c:smooth val="0"/>
        </c:ser>
        <c:ser>
          <c:idx val="7"/>
          <c:order val="7"/>
          <c:tx>
            <c:v>7779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Folha1!$I$13:$I$19</c:f>
              <c:numCache/>
            </c:numRef>
          </c:val>
          <c:smooth val="0"/>
        </c:ser>
        <c:ser>
          <c:idx val="8"/>
          <c:order val="8"/>
          <c:tx>
            <c:v>8899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Folha1!$J$13:$J$19</c:f>
              <c:numCache/>
            </c:numRef>
          </c:val>
          <c:smooth val="0"/>
        </c:ser>
        <c:ser>
          <c:idx val="9"/>
          <c:order val="9"/>
          <c:tx>
            <c:v>10126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Folha1!$K$13:$K$19</c:f>
              <c:numCache/>
            </c:numRef>
          </c:val>
          <c:smooth val="0"/>
        </c:ser>
        <c:axId val="50879812"/>
        <c:axId val="55265125"/>
      </c:lineChart>
      <c:catAx>
        <c:axId val="5087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265125"/>
        <c:crosses val="autoZero"/>
        <c:auto val="1"/>
        <c:lblOffset val="100"/>
        <c:noMultiLvlLbl val="0"/>
      </c:catAx>
      <c:valAx>
        <c:axId val="55265125"/>
        <c:scaling>
          <c:orientation val="minMax"/>
          <c:max val="25"/>
          <c:min val="17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1" u="none" baseline="0">
                    <a:latin typeface="Arial"/>
                    <a:ea typeface="Arial"/>
                    <a:cs typeface="Arial"/>
                  </a:rPr>
                  <a:t>Comprimento 
musculo 
(cm)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0879812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16175"/>
          <c:w val="0.112"/>
          <c:h val="0.56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/>
              <a:t>comprimento_vs_massa</a:t>
            </a:r>
          </a:p>
        </c:rich>
      </c:tx>
      <c:layout>
        <c:manualLayout>
          <c:xMode val="factor"/>
          <c:yMode val="factor"/>
          <c:x val="-0.0155"/>
          <c:y val="0.09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214"/>
          <c:w val="0.58075"/>
          <c:h val="0.645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Folha1!$B$13:$K$13</c:f>
              <c:numCache/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Folha1!$B$14:$K$14</c:f>
              <c:numCache/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Folha1!$B$15:$K$15</c:f>
              <c:numCache/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Folha1!$B$16:$K$16</c:f>
              <c:numCache/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Folha1!$B$17:$K$17</c:f>
              <c:numCache/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Folha1!$B$18:$K$18</c:f>
              <c:numCache/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Folha1!$B$19:$K$19</c:f>
              <c:numCache/>
            </c:numRef>
          </c:val>
          <c:smooth val="0"/>
        </c:ser>
        <c:axId val="27624078"/>
        <c:axId val="47290111"/>
      </c:lineChart>
      <c:catAx>
        <c:axId val="27624078"/>
        <c:scaling>
          <c:orientation val="minMax"/>
        </c:scaling>
        <c:axPos val="b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025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47290111"/>
        <c:crosses val="autoZero"/>
        <c:auto val="1"/>
        <c:lblOffset val="100"/>
        <c:tickLblSkip val="1"/>
        <c:noMultiLvlLbl val="0"/>
      </c:catAx>
      <c:valAx>
        <c:axId val="47290111"/>
        <c:scaling>
          <c:orientation val="minMax"/>
          <c:max val="25"/>
          <c:min val="17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7624078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31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Diferença entre deslocamentos para p=1bar e p=6 bar</a:t>
            </a:r>
          </a:p>
        </c:rich>
      </c:tx>
      <c:layout>
        <c:manualLayout>
          <c:xMode val="factor"/>
          <c:yMode val="factor"/>
          <c:x val="0.061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156"/>
          <c:w val="0.839"/>
          <c:h val="0.80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Folha1!$B$20:$K$20</c:f>
              <c:numCache/>
            </c:numRef>
          </c:val>
          <c:smooth val="0"/>
        </c:ser>
        <c:axId val="22957816"/>
        <c:axId val="5293753"/>
      </c:lineChart>
      <c:catAx>
        <c:axId val="229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3753"/>
        <c:crosses val="autoZero"/>
        <c:auto val="1"/>
        <c:lblOffset val="100"/>
        <c:noMultiLvlLbl val="0"/>
      </c:catAx>
      <c:valAx>
        <c:axId val="5293753"/>
        <c:scaling>
          <c:orientation val="minMax"/>
          <c:max val="5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Deslocamento (cm)</a:t>
                </a:r>
              </a:p>
            </c:rich>
          </c:tx>
          <c:layout>
            <c:manualLayout>
              <c:xMode val="factor"/>
              <c:yMode val="factor"/>
              <c:x val="0.00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57816"/>
        <c:crossesAt val="1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comprimento_vs_massa (linear)</a:t>
            </a:r>
          </a:p>
        </c:rich>
      </c:tx>
      <c:layout>
        <c:manualLayout>
          <c:xMode val="factor"/>
          <c:yMode val="factor"/>
          <c:x val="-0.0155"/>
          <c:y val="0.09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205"/>
          <c:w val="0.5625"/>
          <c:h val="0.65525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Folha1!$B$13:$K$13</c:f>
              <c:numCache/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Folha1!$B$14:$K$14</c:f>
              <c:numCache/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Folha1!$B$15:$K$15</c:f>
              <c:numCache/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Folha1!$B$16:$K$16</c:f>
              <c:numCache/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Folha1!$B$17:$K$17</c:f>
              <c:numCache/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Folha1!$B$18:$K$18</c:f>
              <c:numCache/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Folha1!$B$19:$K$19</c:f>
              <c:numCache/>
            </c:numRef>
          </c:val>
          <c:smooth val="0"/>
        </c:ser>
        <c:axId val="47643778"/>
        <c:axId val="26140819"/>
      </c:lineChart>
      <c:catAx>
        <c:axId val="47643778"/>
        <c:scaling>
          <c:orientation val="minMax"/>
        </c:scaling>
        <c:axPos val="b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140819"/>
        <c:crosses val="autoZero"/>
        <c:auto val="1"/>
        <c:lblOffset val="100"/>
        <c:tickLblSkip val="1"/>
        <c:noMultiLvlLbl val="0"/>
      </c:catAx>
      <c:valAx>
        <c:axId val="26140819"/>
        <c:scaling>
          <c:orientation val="minMax"/>
          <c:max val="25"/>
          <c:min val="17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7643778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073"/>
          <c:w val="0.146"/>
          <c:h val="0.873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Comprimento_vs_Pressão (linear)</a:t>
            </a:r>
          </a:p>
        </c:rich>
      </c:tx>
      <c:layout>
        <c:manualLayout>
          <c:xMode val="factor"/>
          <c:yMode val="factor"/>
          <c:x val="0.02825"/>
          <c:y val="0.05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12975"/>
          <c:w val="0.6665"/>
          <c:h val="0.6985"/>
        </c:manualLayout>
      </c:layout>
      <c:lineChart>
        <c:grouping val="standard"/>
        <c:varyColors val="0"/>
        <c:ser>
          <c:idx val="1"/>
          <c:order val="0"/>
          <c:tx>
            <c:strRef>
              <c:f>Folha1!$X$30</c:f>
              <c:strCache>
                <c:ptCount val="1"/>
                <c:pt idx="0">
                  <c:v>6,77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Folha1!$B$13:$B$19</c:f>
              <c:numCache/>
            </c:numRef>
          </c:val>
          <c:smooth val="0"/>
        </c:ser>
        <c:ser>
          <c:idx val="0"/>
          <c:order val="1"/>
          <c:tx>
            <c:strRef>
              <c:f>Folha1!$Y$30</c:f>
              <c:strCache>
                <c:ptCount val="1"/>
                <c:pt idx="0">
                  <c:v>10,36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Folha1!$C$13:$C$19</c:f>
              <c:numCache/>
            </c:numRef>
          </c:val>
          <c:smooth val="0"/>
        </c:ser>
        <c:ser>
          <c:idx val="2"/>
          <c:order val="2"/>
          <c:tx>
            <c:strRef>
              <c:f>Folha1!$Z$30</c:f>
              <c:strCache>
                <c:ptCount val="1"/>
                <c:pt idx="0">
                  <c:v>20,33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Folha1!$D$13:$D$19</c:f>
              <c:numCache/>
            </c:numRef>
          </c:val>
          <c:smooth val="0"/>
        </c:ser>
        <c:ser>
          <c:idx val="3"/>
          <c:order val="3"/>
          <c:tx>
            <c:strRef>
              <c:f>Folha1!$AA$30</c:f>
              <c:strCache>
                <c:ptCount val="1"/>
                <c:pt idx="0">
                  <c:v>37,96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Folha1!$E$13:$E$19</c:f>
              <c:numCache/>
            </c:numRef>
          </c:val>
          <c:smooth val="0"/>
        </c:ser>
        <c:ser>
          <c:idx val="4"/>
          <c:order val="4"/>
          <c:tx>
            <c:strRef>
              <c:f>Folha1!$AB$30</c:f>
              <c:strCache>
                <c:ptCount val="1"/>
                <c:pt idx="0">
                  <c:v>41,12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Folha1!$F$13:$F$19</c:f>
              <c:numCache/>
            </c:numRef>
          </c:val>
          <c:smooth val="0"/>
        </c:ser>
        <c:ser>
          <c:idx val="5"/>
          <c:order val="5"/>
          <c:tx>
            <c:strRef>
              <c:f>Folha1!$AC$30</c:f>
              <c:strCache>
                <c:ptCount val="1"/>
                <c:pt idx="0">
                  <c:v>50,22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Folha1!$G$13:$G$19</c:f>
              <c:numCache/>
            </c:numRef>
          </c:val>
          <c:smooth val="0"/>
        </c:ser>
        <c:ser>
          <c:idx val="6"/>
          <c:order val="6"/>
          <c:tx>
            <c:strRef>
              <c:f>Folha1!$AD$30</c:f>
              <c:strCache>
                <c:ptCount val="1"/>
                <c:pt idx="0">
                  <c:v>65,19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Folha1!$H$13:$H$19</c:f>
              <c:numCache/>
            </c:numRef>
          </c:val>
          <c:smooth val="0"/>
        </c:ser>
        <c:ser>
          <c:idx val="7"/>
          <c:order val="7"/>
          <c:tx>
            <c:strRef>
              <c:f>Folha1!$AE$30</c:f>
              <c:strCache>
                <c:ptCount val="1"/>
                <c:pt idx="0">
                  <c:v>76,23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Folha1!$I$13:$I$19</c:f>
              <c:numCache/>
            </c:numRef>
          </c:val>
          <c:smooth val="0"/>
        </c:ser>
        <c:ser>
          <c:idx val="8"/>
          <c:order val="8"/>
          <c:tx>
            <c:strRef>
              <c:f>Folha1!$AF$30</c:f>
              <c:strCache>
                <c:ptCount val="1"/>
                <c:pt idx="0">
                  <c:v>87,21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Folha1!$J$13:$J$19</c:f>
              <c:numCache/>
            </c:numRef>
          </c:val>
          <c:smooth val="0"/>
        </c:ser>
        <c:ser>
          <c:idx val="9"/>
          <c:order val="9"/>
          <c:tx>
            <c:strRef>
              <c:f>Folha1!$AG$30</c:f>
              <c:strCache>
                <c:ptCount val="1"/>
                <c:pt idx="0">
                  <c:v>99,23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Folha1!$K$13:$K$19</c:f>
              <c:numCache/>
            </c:numRef>
          </c:val>
          <c:smooth val="0"/>
        </c:ser>
        <c:axId val="33940780"/>
        <c:axId val="37031565"/>
      </c:lineChart>
      <c:catAx>
        <c:axId val="3394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031565"/>
        <c:crosses val="autoZero"/>
        <c:auto val="1"/>
        <c:lblOffset val="100"/>
        <c:noMultiLvlLbl val="0"/>
      </c:catAx>
      <c:valAx>
        <c:axId val="37031565"/>
        <c:scaling>
          <c:orientation val="minMax"/>
          <c:max val="25"/>
          <c:min val="17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Comprimento 
musculo 
(cm)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3940780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6"/>
        <c:delete val="1"/>
      </c:legendEntry>
      <c:layout>
        <c:manualLayout>
          <c:xMode val="edge"/>
          <c:yMode val="edge"/>
          <c:x val="0.84225"/>
          <c:y val="0.03275"/>
          <c:w val="0.15775"/>
          <c:h val="0.908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10</xdr:col>
      <xdr:colOff>590550</xdr:colOff>
      <xdr:row>53</xdr:row>
      <xdr:rowOff>57150</xdr:rowOff>
    </xdr:to>
    <xdr:graphicFrame>
      <xdr:nvGraphicFramePr>
        <xdr:cNvPr id="1" name="Chart 6"/>
        <xdr:cNvGraphicFramePr/>
      </xdr:nvGraphicFramePr>
      <xdr:xfrm>
        <a:off x="9525" y="4848225"/>
        <a:ext cx="7124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66675</xdr:rowOff>
    </xdr:from>
    <xdr:to>
      <xdr:col>10</xdr:col>
      <xdr:colOff>600075</xdr:colOff>
      <xdr:row>74</xdr:row>
      <xdr:rowOff>0</xdr:rowOff>
    </xdr:to>
    <xdr:graphicFrame>
      <xdr:nvGraphicFramePr>
        <xdr:cNvPr id="2" name="Chart 7"/>
        <xdr:cNvGraphicFramePr/>
      </xdr:nvGraphicFramePr>
      <xdr:xfrm>
        <a:off x="0" y="8801100"/>
        <a:ext cx="71437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104775</xdr:colOff>
      <xdr:row>10</xdr:row>
      <xdr:rowOff>19050</xdr:rowOff>
    </xdr:from>
    <xdr:to>
      <xdr:col>18</xdr:col>
      <xdr:colOff>114300</xdr:colOff>
      <xdr:row>24</xdr:row>
      <xdr:rowOff>38100</xdr:rowOff>
    </xdr:to>
    <xdr:graphicFrame>
      <xdr:nvGraphicFramePr>
        <xdr:cNvPr id="3" name="Chart 8"/>
        <xdr:cNvGraphicFramePr/>
      </xdr:nvGraphicFramePr>
      <xdr:xfrm>
        <a:off x="7258050" y="1657350"/>
        <a:ext cx="42767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53</xdr:row>
      <xdr:rowOff>114300</xdr:rowOff>
    </xdr:from>
    <xdr:to>
      <xdr:col>21</xdr:col>
      <xdr:colOff>457200</xdr:colOff>
      <xdr:row>74</xdr:row>
      <xdr:rowOff>19050</xdr:rowOff>
    </xdr:to>
    <xdr:graphicFrame>
      <xdr:nvGraphicFramePr>
        <xdr:cNvPr id="4" name="Chart 10"/>
        <xdr:cNvGraphicFramePr/>
      </xdr:nvGraphicFramePr>
      <xdr:xfrm>
        <a:off x="7181850" y="8848725"/>
        <a:ext cx="65246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28575</xdr:colOff>
      <xdr:row>26</xdr:row>
      <xdr:rowOff>66675</xdr:rowOff>
    </xdr:from>
    <xdr:to>
      <xdr:col>21</xdr:col>
      <xdr:colOff>457200</xdr:colOff>
      <xdr:row>50</xdr:row>
      <xdr:rowOff>57150</xdr:rowOff>
    </xdr:to>
    <xdr:graphicFrame>
      <xdr:nvGraphicFramePr>
        <xdr:cNvPr id="5" name="Chart 11"/>
        <xdr:cNvGraphicFramePr/>
      </xdr:nvGraphicFramePr>
      <xdr:xfrm>
        <a:off x="7181850" y="4410075"/>
        <a:ext cx="65246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371475</xdr:colOff>
      <xdr:row>75</xdr:row>
      <xdr:rowOff>76200</xdr:rowOff>
    </xdr:from>
    <xdr:to>
      <xdr:col>25</xdr:col>
      <xdr:colOff>85725</xdr:colOff>
      <xdr:row>107</xdr:row>
      <xdr:rowOff>133350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63150" y="12392025"/>
          <a:ext cx="67913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Z65"/>
  <sheetViews>
    <sheetView tabSelected="1" zoomScale="75" zoomScaleNormal="75" workbookViewId="0" topLeftCell="A1">
      <selection activeCell="AD48" sqref="AD48"/>
    </sheetView>
  </sheetViews>
  <sheetFormatPr defaultColWidth="9.140625" defaultRowHeight="12.75"/>
  <cols>
    <col min="1" max="1" width="15.421875" style="0" customWidth="1"/>
    <col min="2" max="2" width="9.57421875" style="0" bestFit="1" customWidth="1"/>
    <col min="23" max="23" width="9.8515625" style="0" customWidth="1"/>
    <col min="24" max="24" width="15.7109375" style="0" customWidth="1"/>
    <col min="25" max="25" width="16.57421875" style="0" customWidth="1"/>
    <col min="26" max="29" width="15.7109375" style="0" customWidth="1"/>
    <col min="30" max="30" width="16.7109375" style="0" customWidth="1"/>
    <col min="31" max="31" width="16.57421875" style="0" customWidth="1"/>
    <col min="32" max="33" width="15.7109375" style="0" customWidth="1"/>
  </cols>
  <sheetData>
    <row r="2" ht="13.5" thickBot="1"/>
    <row r="3" spans="1:5" ht="13.5" thickBot="1">
      <c r="A3" s="1"/>
      <c r="B3" s="1"/>
      <c r="E3">
        <v>22</v>
      </c>
    </row>
    <row r="4" ht="12.75">
      <c r="I4" t="s">
        <v>0</v>
      </c>
    </row>
    <row r="11" spans="1:11" ht="15" thickBot="1">
      <c r="A11" s="23" t="s">
        <v>47</v>
      </c>
      <c r="B11" s="21">
        <v>691</v>
      </c>
      <c r="C11" s="21">
        <v>1057</v>
      </c>
      <c r="D11" s="21">
        <v>2074</v>
      </c>
      <c r="E11" s="21">
        <v>3873</v>
      </c>
      <c r="F11" s="21">
        <v>4196</v>
      </c>
      <c r="G11" s="21">
        <v>5124</v>
      </c>
      <c r="H11" s="21">
        <v>6652</v>
      </c>
      <c r="I11" s="21">
        <v>7779</v>
      </c>
      <c r="J11" s="21">
        <v>8899</v>
      </c>
      <c r="K11" s="21">
        <v>10126</v>
      </c>
    </row>
    <row r="12" spans="1:11" ht="15" thickBot="1">
      <c r="A12" s="24" t="s">
        <v>48</v>
      </c>
      <c r="B12" s="22" t="s">
        <v>55</v>
      </c>
      <c r="C12" s="22" t="s">
        <v>55</v>
      </c>
      <c r="D12" s="22" t="s">
        <v>55</v>
      </c>
      <c r="E12" s="22" t="s">
        <v>55</v>
      </c>
      <c r="F12" s="22" t="s">
        <v>55</v>
      </c>
      <c r="G12" s="22" t="s">
        <v>55</v>
      </c>
      <c r="H12" s="22" t="s">
        <v>55</v>
      </c>
      <c r="I12" s="22" t="s">
        <v>55</v>
      </c>
      <c r="J12" s="22" t="s">
        <v>55</v>
      </c>
      <c r="K12" s="22" t="s">
        <v>55</v>
      </c>
    </row>
    <row r="13" spans="1:11" ht="12.75">
      <c r="A13" s="13">
        <v>0</v>
      </c>
      <c r="B13" s="10">
        <v>22.1</v>
      </c>
      <c r="C13" s="10">
        <v>22.6</v>
      </c>
      <c r="D13" s="10">
        <v>23.5</v>
      </c>
      <c r="E13" s="10">
        <v>23.9</v>
      </c>
      <c r="F13" s="10">
        <v>24</v>
      </c>
      <c r="G13" s="10">
        <v>24.1</v>
      </c>
      <c r="H13" s="10">
        <v>24.2</v>
      </c>
      <c r="I13" s="10">
        <v>24.2</v>
      </c>
      <c r="J13" s="10">
        <v>24.4</v>
      </c>
      <c r="K13" s="10">
        <v>24.6</v>
      </c>
    </row>
    <row r="14" spans="1:11" ht="12.75">
      <c r="A14" s="14">
        <v>1</v>
      </c>
      <c r="B14" s="11">
        <v>21.9</v>
      </c>
      <c r="C14" s="11">
        <v>22.2</v>
      </c>
      <c r="D14" s="11">
        <v>22.9</v>
      </c>
      <c r="E14" s="11">
        <v>23</v>
      </c>
      <c r="F14" s="11">
        <v>23</v>
      </c>
      <c r="G14" s="11">
        <v>23.2</v>
      </c>
      <c r="H14" s="11">
        <v>23.5</v>
      </c>
      <c r="I14" s="11">
        <v>23.7</v>
      </c>
      <c r="J14" s="11">
        <v>24</v>
      </c>
      <c r="K14" s="11">
        <v>24.2</v>
      </c>
    </row>
    <row r="15" spans="1:11" ht="12.75">
      <c r="A15" s="14">
        <v>2</v>
      </c>
      <c r="B15" s="11">
        <v>20.6</v>
      </c>
      <c r="C15" s="11">
        <v>20.2</v>
      </c>
      <c r="D15" s="11">
        <v>21.3</v>
      </c>
      <c r="E15" s="11">
        <v>21.3</v>
      </c>
      <c r="F15" s="11">
        <v>21.9</v>
      </c>
      <c r="G15" s="11">
        <v>21.6</v>
      </c>
      <c r="H15" s="11">
        <v>22.6</v>
      </c>
      <c r="I15" s="11">
        <v>22.6</v>
      </c>
      <c r="J15" s="11">
        <v>23.3</v>
      </c>
      <c r="K15" s="11">
        <v>23.3</v>
      </c>
    </row>
    <row r="16" spans="1:11" ht="12.75">
      <c r="A16" s="14">
        <v>3</v>
      </c>
      <c r="B16" s="11">
        <v>19.3</v>
      </c>
      <c r="C16" s="11">
        <v>19.3</v>
      </c>
      <c r="D16" s="11">
        <v>19.8</v>
      </c>
      <c r="E16" s="11">
        <v>20</v>
      </c>
      <c r="F16" s="11">
        <v>20.3</v>
      </c>
      <c r="G16" s="11">
        <v>20.3</v>
      </c>
      <c r="H16" s="11">
        <v>20.9</v>
      </c>
      <c r="I16" s="11">
        <v>20.9</v>
      </c>
      <c r="J16" s="11">
        <v>21.9</v>
      </c>
      <c r="K16" s="11">
        <v>21.9</v>
      </c>
    </row>
    <row r="17" spans="1:11" ht="12.75">
      <c r="A17" s="14">
        <v>4</v>
      </c>
      <c r="B17" s="11">
        <v>18.5</v>
      </c>
      <c r="C17" s="11">
        <v>18.5</v>
      </c>
      <c r="D17" s="11">
        <v>18.9</v>
      </c>
      <c r="E17" s="11">
        <v>19.1</v>
      </c>
      <c r="F17" s="11">
        <v>19.2</v>
      </c>
      <c r="G17" s="11">
        <v>19.3</v>
      </c>
      <c r="H17" s="11">
        <v>19.7</v>
      </c>
      <c r="I17" s="11">
        <v>19.9</v>
      </c>
      <c r="J17" s="11">
        <v>20.4</v>
      </c>
      <c r="K17" s="11">
        <v>20.6</v>
      </c>
    </row>
    <row r="18" spans="1:11" ht="12.75">
      <c r="A18" s="14">
        <v>5</v>
      </c>
      <c r="B18" s="11">
        <v>18.1</v>
      </c>
      <c r="C18" s="11">
        <v>18.2</v>
      </c>
      <c r="D18" s="11">
        <v>18.4</v>
      </c>
      <c r="E18" s="11">
        <v>18.5</v>
      </c>
      <c r="F18" s="11">
        <v>18.7</v>
      </c>
      <c r="G18" s="11">
        <v>18.8</v>
      </c>
      <c r="H18" s="11">
        <v>19</v>
      </c>
      <c r="I18" s="11">
        <v>19.2</v>
      </c>
      <c r="J18" s="11">
        <v>19.8</v>
      </c>
      <c r="K18" s="11">
        <v>19.8</v>
      </c>
    </row>
    <row r="19" spans="1:11" ht="13.5" thickBot="1">
      <c r="A19" s="15">
        <v>6</v>
      </c>
      <c r="B19" s="12">
        <v>17.8</v>
      </c>
      <c r="C19" s="12">
        <v>17.8</v>
      </c>
      <c r="D19" s="12">
        <v>18</v>
      </c>
      <c r="E19" s="12">
        <v>18.2</v>
      </c>
      <c r="F19" s="12">
        <v>18.3</v>
      </c>
      <c r="G19" s="12">
        <v>18.3</v>
      </c>
      <c r="H19" s="12">
        <v>18.5</v>
      </c>
      <c r="I19" s="12">
        <v>18.8</v>
      </c>
      <c r="J19" s="12">
        <v>19.1</v>
      </c>
      <c r="K19" s="12">
        <v>19.3</v>
      </c>
    </row>
    <row r="20" spans="1:11" ht="14.25" thickBot="1" thickTop="1">
      <c r="A20" s="25" t="s">
        <v>1</v>
      </c>
      <c r="B20" s="16">
        <f>B14-B19</f>
        <v>4.099999999999998</v>
      </c>
      <c r="C20" s="16">
        <f aca="true" t="shared" si="0" ref="C20:K20">C14-C19</f>
        <v>4.399999999999999</v>
      </c>
      <c r="D20" s="17">
        <f t="shared" si="0"/>
        <v>4.899999999999999</v>
      </c>
      <c r="E20" s="17">
        <f t="shared" si="0"/>
        <v>4.800000000000001</v>
      </c>
      <c r="F20" s="17">
        <f t="shared" si="0"/>
        <v>4.699999999999999</v>
      </c>
      <c r="G20" s="17">
        <f t="shared" si="0"/>
        <v>4.899999999999999</v>
      </c>
      <c r="H20" s="17">
        <f t="shared" si="0"/>
        <v>5</v>
      </c>
      <c r="I20" s="17">
        <f t="shared" si="0"/>
        <v>4.899999999999999</v>
      </c>
      <c r="J20" s="17">
        <f t="shared" si="0"/>
        <v>4.899999999999999</v>
      </c>
      <c r="K20" s="17">
        <f t="shared" si="0"/>
        <v>4.899999999999999</v>
      </c>
    </row>
    <row r="21" spans="1:3" ht="15" thickTop="1">
      <c r="A21" s="26" t="s">
        <v>49</v>
      </c>
      <c r="B21" s="18">
        <f>MAX(B20:K20)</f>
        <v>5</v>
      </c>
      <c r="C21" s="18">
        <f>MIN(B20:K20)</f>
        <v>4.099999999999998</v>
      </c>
    </row>
    <row r="22" spans="1:3" ht="12.75">
      <c r="A22" s="26" t="s">
        <v>50</v>
      </c>
      <c r="B22" s="19">
        <f>(B21/22)*100</f>
        <v>22.727272727272727</v>
      </c>
      <c r="C22" s="19">
        <f>(C21/22)*100</f>
        <v>18.636363636363626</v>
      </c>
    </row>
    <row r="23" spans="1:2" ht="12.75">
      <c r="A23" s="27" t="s">
        <v>51</v>
      </c>
      <c r="B23" s="18">
        <f>MIN(B13:K19)</f>
        <v>17.8</v>
      </c>
    </row>
    <row r="24" spans="1:2" ht="12.75">
      <c r="A24" s="26" t="s">
        <v>52</v>
      </c>
      <c r="B24" s="20">
        <f>MAX(B13:K19)</f>
        <v>24.6</v>
      </c>
    </row>
    <row r="25" spans="1:2" ht="12.75">
      <c r="A25" s="26" t="s">
        <v>53</v>
      </c>
      <c r="B25" s="20">
        <f>B24-B23</f>
        <v>6.800000000000001</v>
      </c>
    </row>
    <row r="30" spans="23:68" ht="12.75">
      <c r="W30" s="29" t="s">
        <v>65</v>
      </c>
      <c r="X30" s="30">
        <f>691*9.8*10^-3</f>
        <v>6.771800000000001</v>
      </c>
      <c r="Y30" s="30">
        <f>1057*9.8*10^-3</f>
        <v>10.358600000000001</v>
      </c>
      <c r="Z30" s="30">
        <f>2074*9.8*10^-3</f>
        <v>20.325200000000002</v>
      </c>
      <c r="AA30" s="30">
        <f>3873*9.8*10^-3</f>
        <v>37.955400000000004</v>
      </c>
      <c r="AB30" s="30">
        <f>4196*9.8*10^-3</f>
        <v>41.1208</v>
      </c>
      <c r="AC30" s="30">
        <f>5124*9.8*10^-3</f>
        <v>50.2152</v>
      </c>
      <c r="AD30" s="30">
        <f>6652*9.8*10^-3</f>
        <v>65.18960000000001</v>
      </c>
      <c r="AE30" s="30">
        <f>7779*9.8*10^-3</f>
        <v>76.23420000000002</v>
      </c>
      <c r="AF30" s="30">
        <f>8899*9.8*10^-3</f>
        <v>87.21020000000001</v>
      </c>
      <c r="AG30" s="30">
        <f>10126*9.8*10^-3</f>
        <v>99.2348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23:68" ht="12.75">
      <c r="W31" s="31" t="s">
        <v>2</v>
      </c>
      <c r="X31" s="32" t="s">
        <v>12</v>
      </c>
      <c r="Y31" s="32" t="s">
        <v>13</v>
      </c>
      <c r="Z31" s="32" t="s">
        <v>14</v>
      </c>
      <c r="AA31" s="32" t="s">
        <v>15</v>
      </c>
      <c r="AB31" s="32" t="s">
        <v>16</v>
      </c>
      <c r="AC31" s="32" t="s">
        <v>17</v>
      </c>
      <c r="AD31" s="32" t="s">
        <v>18</v>
      </c>
      <c r="AE31" s="32" t="s">
        <v>19</v>
      </c>
      <c r="AF31" s="32" t="s">
        <v>20</v>
      </c>
      <c r="AG31" s="32" t="s">
        <v>21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23:68" ht="14.25">
      <c r="W32" s="31" t="s">
        <v>54</v>
      </c>
      <c r="X32" s="32">
        <v>0.9522</v>
      </c>
      <c r="Y32" s="32">
        <v>0.9321</v>
      </c>
      <c r="Z32" s="32">
        <v>0.9573</v>
      </c>
      <c r="AA32" s="32">
        <v>0.9562</v>
      </c>
      <c r="AB32" s="32">
        <v>0.9681</v>
      </c>
      <c r="AC32" s="32">
        <v>0.9657</v>
      </c>
      <c r="AD32" s="32">
        <v>0.9777</v>
      </c>
      <c r="AE32" s="32">
        <v>0.9709</v>
      </c>
      <c r="AF32" s="32">
        <v>0.9751</v>
      </c>
      <c r="AG32" s="32">
        <v>0.9794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23:68" ht="12.75">
      <c r="W33" s="31" t="s">
        <v>3</v>
      </c>
      <c r="X33" s="32">
        <v>-0.8071</v>
      </c>
      <c r="Y33" s="32">
        <v>-0.8607</v>
      </c>
      <c r="Z33" s="32">
        <v>-0.9964</v>
      </c>
      <c r="AA33" s="33">
        <f>-1.0107</f>
        <v>-1.0107</v>
      </c>
      <c r="AB33" s="33">
        <f>-1.0143</f>
        <v>-1.0143</v>
      </c>
      <c r="AC33" s="33">
        <f>-1.0179</f>
        <v>-1.0179</v>
      </c>
      <c r="AD33" s="33">
        <f>-1.0357</f>
        <v>-1.0357</v>
      </c>
      <c r="AE33" s="32">
        <v>-0.9964</v>
      </c>
      <c r="AF33" s="32">
        <v>-0.9714</v>
      </c>
      <c r="AG33" s="32">
        <v>-0.9786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23:68" ht="12.75">
      <c r="W34" s="31" t="s">
        <v>4</v>
      </c>
      <c r="X34" s="32">
        <f>22.986</f>
        <v>22.986</v>
      </c>
      <c r="Y34" s="32">
        <f>23.271</f>
        <v>23.271</v>
      </c>
      <c r="Z34" s="32">
        <f>24.386</f>
        <v>24.386</v>
      </c>
      <c r="AA34" s="32">
        <f>24.614</f>
        <v>24.614</v>
      </c>
      <c r="AB34" s="32">
        <f>24.829</f>
        <v>24.829</v>
      </c>
      <c r="AC34" s="32">
        <f>24.871</f>
        <v>24.871</v>
      </c>
      <c r="AD34" s="32">
        <f>25.343</f>
        <v>25.343</v>
      </c>
      <c r="AE34" s="32">
        <f>25.314</f>
        <v>25.314</v>
      </c>
      <c r="AF34" s="32">
        <f>25.729</f>
        <v>25.729</v>
      </c>
      <c r="AG34" s="32">
        <f>25.871</f>
        <v>25.871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23:68" ht="12.75">
      <c r="W35" s="31" t="s">
        <v>5</v>
      </c>
      <c r="X35" s="34" t="s">
        <v>56</v>
      </c>
      <c r="Y35" s="34" t="s">
        <v>57</v>
      </c>
      <c r="Z35" s="34" t="s">
        <v>58</v>
      </c>
      <c r="AA35" s="34" t="s">
        <v>59</v>
      </c>
      <c r="AB35" s="34" t="s">
        <v>60</v>
      </c>
      <c r="AC35" s="34" t="s">
        <v>61</v>
      </c>
      <c r="AD35" s="34" t="s">
        <v>62</v>
      </c>
      <c r="AE35" s="34" t="s">
        <v>63</v>
      </c>
      <c r="AF35" s="34" t="s">
        <v>64</v>
      </c>
      <c r="AG35" s="32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23:68" ht="12.75">
      <c r="W36" s="31" t="s">
        <v>44</v>
      </c>
      <c r="X36" s="32">
        <f>(X33+Y33)/2</f>
        <v>-0.8339000000000001</v>
      </c>
      <c r="Y36" s="32">
        <f aca="true" t="shared" si="1" ref="Y36:AF36">(Y33+Z33)/2</f>
        <v>-0.92855</v>
      </c>
      <c r="Z36" s="32">
        <f t="shared" si="1"/>
        <v>-1.00355</v>
      </c>
      <c r="AA36" s="32">
        <f>((AA33+AB33)/2)</f>
        <v>-1.0125</v>
      </c>
      <c r="AB36" s="32">
        <f t="shared" si="1"/>
        <v>-1.0161</v>
      </c>
      <c r="AC36" s="32">
        <f t="shared" si="1"/>
        <v>-1.0268000000000002</v>
      </c>
      <c r="AD36" s="32">
        <f t="shared" si="1"/>
        <v>-1.01605</v>
      </c>
      <c r="AE36" s="32">
        <f t="shared" si="1"/>
        <v>-0.9839</v>
      </c>
      <c r="AF36" s="32">
        <f t="shared" si="1"/>
        <v>-0.9750000000000001</v>
      </c>
      <c r="AG36" s="3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3"/>
      <c r="BM36" s="3"/>
      <c r="BN36" s="3"/>
      <c r="BO36" s="3"/>
      <c r="BP36" s="3"/>
    </row>
    <row r="37" spans="23:68" ht="12.75">
      <c r="W37" s="31" t="s">
        <v>45</v>
      </c>
      <c r="X37" s="32">
        <f>((X34+Y34)/2)</f>
        <v>23.128500000000003</v>
      </c>
      <c r="Y37" s="32">
        <f>((Y34+Z34)/2)</f>
        <v>23.8285</v>
      </c>
      <c r="Z37" s="32">
        <f>((Z34+AA34)/2)</f>
        <v>24.5</v>
      </c>
      <c r="AA37" s="32">
        <f>((AA34+AB34)/2)</f>
        <v>24.7215</v>
      </c>
      <c r="AB37" s="32">
        <f>((AB34+AC34)/2)</f>
        <v>24.85</v>
      </c>
      <c r="AC37" s="32">
        <f>((AC34+AD34)/2)</f>
        <v>25.107</v>
      </c>
      <c r="AD37" s="32">
        <f>((AD34+AE34)/2)</f>
        <v>25.3285</v>
      </c>
      <c r="AE37" s="32">
        <f>((AE34+AF34)/2)</f>
        <v>25.5215</v>
      </c>
      <c r="AF37" s="32">
        <f>((AF34+AG34)/2)</f>
        <v>25.799999999999997</v>
      </c>
      <c r="AG37" s="3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/>
      <c r="BP37" s="3"/>
    </row>
    <row r="38" spans="23:68" ht="12.75">
      <c r="W38" s="31" t="s">
        <v>46</v>
      </c>
      <c r="X38" s="33" t="s">
        <v>22</v>
      </c>
      <c r="Y38" s="33" t="s">
        <v>23</v>
      </c>
      <c r="Z38" s="33" t="s">
        <v>24</v>
      </c>
      <c r="AA38" s="33" t="s">
        <v>25</v>
      </c>
      <c r="AB38" s="33" t="s">
        <v>26</v>
      </c>
      <c r="AC38" s="33" t="s">
        <v>27</v>
      </c>
      <c r="AD38" s="33" t="s">
        <v>28</v>
      </c>
      <c r="AE38" s="33" t="s">
        <v>29</v>
      </c>
      <c r="AF38" s="33" t="s">
        <v>30</v>
      </c>
      <c r="AG38" s="3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3"/>
      <c r="BM38" s="3"/>
      <c r="BN38" s="3"/>
      <c r="BO38" s="3"/>
      <c r="BP38" s="3"/>
    </row>
    <row r="39" spans="24:68" ht="12.75"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24:68" ht="12.75"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24:68" ht="12.75"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54" spans="31:33" ht="12.75">
      <c r="AE54" s="9"/>
      <c r="AF54" s="9"/>
      <c r="AG54" s="9"/>
    </row>
    <row r="55" spans="24:78" ht="12.75">
      <c r="X55" s="28">
        <v>0</v>
      </c>
      <c r="Y55" s="28">
        <v>1</v>
      </c>
      <c r="Z55" s="28">
        <v>2</v>
      </c>
      <c r="AA55" s="28">
        <v>3</v>
      </c>
      <c r="AB55" s="28">
        <v>4</v>
      </c>
      <c r="AC55" s="28">
        <v>5</v>
      </c>
      <c r="AD55" s="28">
        <v>6</v>
      </c>
      <c r="AE55" s="8"/>
      <c r="AF55" s="8"/>
      <c r="AG55" s="8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23:78" ht="12.75">
      <c r="W56" s="4" t="s">
        <v>2</v>
      </c>
      <c r="X56" s="5" t="s">
        <v>31</v>
      </c>
      <c r="Y56" s="5" t="s">
        <v>32</v>
      </c>
      <c r="Z56" s="5" t="s">
        <v>33</v>
      </c>
      <c r="AA56" s="6" t="s">
        <v>34</v>
      </c>
      <c r="AB56" s="5" t="s">
        <v>35</v>
      </c>
      <c r="AC56" s="5" t="s">
        <v>36</v>
      </c>
      <c r="AD56" s="5" t="s">
        <v>37</v>
      </c>
      <c r="AE56" s="8"/>
      <c r="AF56" s="8"/>
      <c r="AG56" s="8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23:78" ht="14.25">
      <c r="W57" s="4" t="s">
        <v>54</v>
      </c>
      <c r="X57" s="5">
        <v>0.8104</v>
      </c>
      <c r="Y57" s="5">
        <v>0.9555</v>
      </c>
      <c r="Z57" s="5">
        <v>0.9276</v>
      </c>
      <c r="AA57" s="5">
        <v>0.9484</v>
      </c>
      <c r="AB57" s="5">
        <v>0.9674</v>
      </c>
      <c r="AC57" s="5">
        <v>0.9505</v>
      </c>
      <c r="AD57" s="5">
        <v>0.9513</v>
      </c>
      <c r="AE57" s="8"/>
      <c r="AF57" s="8"/>
      <c r="AG57" s="8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23:78" ht="12.75">
      <c r="W58" s="4" t="s">
        <v>3</v>
      </c>
      <c r="X58" s="5">
        <v>0.24</v>
      </c>
      <c r="Y58" s="5">
        <v>0.2364</v>
      </c>
      <c r="Z58" s="5">
        <v>0.34</v>
      </c>
      <c r="AA58" s="5">
        <v>0.3018</v>
      </c>
      <c r="AB58" s="5">
        <v>0.237</v>
      </c>
      <c r="AC58" s="5">
        <v>0.1945</v>
      </c>
      <c r="AD58" s="5">
        <v>0.1667</v>
      </c>
      <c r="AE58" s="7"/>
      <c r="AF58" s="7"/>
      <c r="AG58" s="7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23:78" ht="12.75">
      <c r="W59" s="4" t="s">
        <v>4</v>
      </c>
      <c r="X59" s="5">
        <v>22.44</v>
      </c>
      <c r="Y59" s="5">
        <v>21.86</v>
      </c>
      <c r="Z59" s="5">
        <v>20</v>
      </c>
      <c r="AA59" s="5">
        <v>18.8</v>
      </c>
      <c r="AB59" s="5">
        <f>18.107</f>
        <v>18.107</v>
      </c>
      <c r="AC59" s="5">
        <v>17.78</v>
      </c>
      <c r="AD59" s="5">
        <f>17.493</f>
        <v>17.493</v>
      </c>
      <c r="AE59" s="7"/>
      <c r="AF59" s="7"/>
      <c r="AG59" s="7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23:78" ht="12.75">
      <c r="W60" s="4" t="s">
        <v>5</v>
      </c>
      <c r="X60" s="28" t="s">
        <v>6</v>
      </c>
      <c r="Y60" s="28" t="s">
        <v>7</v>
      </c>
      <c r="Z60" s="28" t="s">
        <v>8</v>
      </c>
      <c r="AA60" s="28" t="s">
        <v>9</v>
      </c>
      <c r="AB60" s="28" t="s">
        <v>10</v>
      </c>
      <c r="AC60" s="28" t="s">
        <v>11</v>
      </c>
      <c r="AD60" s="8"/>
      <c r="AE60" s="8"/>
      <c r="AF60" s="8"/>
      <c r="AG60" s="8"/>
      <c r="AH60" s="2"/>
      <c r="AI60" s="2"/>
      <c r="AJ60" s="2"/>
      <c r="AK60" s="2"/>
      <c r="AL60" s="2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23:78" ht="12.75">
      <c r="W61" s="4" t="s">
        <v>44</v>
      </c>
      <c r="X61" s="5">
        <f aca="true" t="shared" si="2" ref="X61:AC62">(X58+Y58)/2</f>
        <v>0.2382</v>
      </c>
      <c r="Y61" s="5">
        <f t="shared" si="2"/>
        <v>0.2882</v>
      </c>
      <c r="Z61" s="5">
        <f t="shared" si="2"/>
        <v>0.3209</v>
      </c>
      <c r="AA61" s="5">
        <f t="shared" si="2"/>
        <v>0.2694</v>
      </c>
      <c r="AB61" s="5">
        <f t="shared" si="2"/>
        <v>0.21575</v>
      </c>
      <c r="AC61" s="5">
        <f t="shared" si="2"/>
        <v>0.18059999999999998</v>
      </c>
      <c r="AD61" s="8"/>
      <c r="AE61" s="2"/>
      <c r="AF61" s="2"/>
      <c r="AG61" s="2"/>
      <c r="AH61" s="2"/>
      <c r="AI61" s="2"/>
      <c r="AJ61" s="2"/>
      <c r="AK61" s="2"/>
      <c r="AL61" s="2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23:78" ht="12.75">
      <c r="W62" s="4" t="s">
        <v>45</v>
      </c>
      <c r="X62" s="5">
        <f t="shared" si="2"/>
        <v>22.15</v>
      </c>
      <c r="Y62" s="5">
        <f t="shared" si="2"/>
        <v>20.93</v>
      </c>
      <c r="Z62" s="5">
        <f t="shared" si="2"/>
        <v>19.4</v>
      </c>
      <c r="AA62" s="5">
        <f t="shared" si="2"/>
        <v>18.4535</v>
      </c>
      <c r="AB62" s="5">
        <f t="shared" si="2"/>
        <v>17.9435</v>
      </c>
      <c r="AC62" s="5">
        <f t="shared" si="2"/>
        <v>17.636499999999998</v>
      </c>
      <c r="AD62" s="8"/>
      <c r="AE62" s="2"/>
      <c r="AF62" s="2"/>
      <c r="AG62" s="2"/>
      <c r="AH62" s="2"/>
      <c r="AI62" s="2"/>
      <c r="AJ62" s="2"/>
      <c r="AK62" s="2"/>
      <c r="AL62" s="2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23:78" ht="12.75">
      <c r="W63" s="4" t="s">
        <v>46</v>
      </c>
      <c r="X63" s="5" t="s">
        <v>38</v>
      </c>
      <c r="Y63" s="5" t="s">
        <v>39</v>
      </c>
      <c r="Z63" s="5" t="s">
        <v>40</v>
      </c>
      <c r="AA63" s="5" t="s">
        <v>41</v>
      </c>
      <c r="AB63" s="5" t="s">
        <v>42</v>
      </c>
      <c r="AC63" s="5" t="s">
        <v>43</v>
      </c>
      <c r="AD63" s="8"/>
      <c r="AE63" s="2"/>
      <c r="AF63" s="2"/>
      <c r="AG63" s="2"/>
      <c r="AH63" s="2"/>
      <c r="AI63" s="2"/>
      <c r="AJ63" s="2"/>
      <c r="AK63" s="2"/>
      <c r="AL63" s="2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24:78" ht="12.75"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24:78" ht="12.75"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</sheetData>
  <printOptions/>
  <pageMargins left="0.75" right="0.75" top="1" bottom="1" header="0" footer="0"/>
  <pageSetup horizontalDpi="300" verticalDpi="300" orientation="portrait" paperSize="9" r:id="rId6"/>
  <ignoredErrors>
    <ignoredError sqref="AA36" formula="1"/>
  </ignoredErrors>
  <drawing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2002-09-15T00:18:13Z</dcterms:modified>
  <cp:category/>
  <cp:version/>
  <cp:contentType/>
  <cp:contentStatus/>
</cp:coreProperties>
</file>